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nicog\OneDrive - timdc.govt.nz\Documents\Nico10 Documents\Excell Sheets\Excell calculators\"/>
    </mc:Choice>
  </mc:AlternateContent>
  <xr:revisionPtr revIDLastSave="0" documentId="13_ncr:1_{BEBFD82E-4DE7-4A3B-A704-B425CD130D4E}" xr6:coauthVersionLast="47" xr6:coauthVersionMax="47" xr10:uidLastSave="{00000000-0000-0000-0000-000000000000}"/>
  <bookViews>
    <workbookView xWindow="-120" yWindow="-120" windowWidth="29040" windowHeight="15720" activeTab="1" xr2:uid="{BB0ED093-200A-4321-8F5D-1E9F9392F88B}"/>
  </bookViews>
  <sheets>
    <sheet name="Location" sheetId="9" r:id="rId1"/>
    <sheet name="Areas" sheetId="14" r:id="rId2"/>
  </sheets>
  <definedNames>
    <definedName name="_xlnm.Print_Area" localSheetId="1">Areas!$A$1:$K$31</definedName>
    <definedName name="TankPic">INDEX(#REF!,MATCH(Areas!$F$42,#REF!,0))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4" l="1"/>
  <c r="A23" i="14" s="1"/>
  <c r="AA16" i="9" l="1"/>
  <c r="G8" i="14" l="1"/>
  <c r="I16" i="14" l="1"/>
  <c r="AA17" i="9" l="1"/>
  <c r="G10" i="14"/>
  <c r="G12" i="14"/>
  <c r="G14" i="14"/>
  <c r="G16" i="14"/>
  <c r="C18" i="14"/>
  <c r="A22" i="14" s="1"/>
  <c r="K25" i="9"/>
  <c r="J25" i="9"/>
  <c r="I25" i="9"/>
  <c r="H25" i="9"/>
  <c r="G25" i="9"/>
  <c r="F25" i="9"/>
  <c r="E25" i="9"/>
  <c r="D25" i="9"/>
  <c r="C25" i="9"/>
  <c r="B25" i="9"/>
  <c r="K24" i="9"/>
  <c r="J24" i="9"/>
  <c r="I24" i="9"/>
  <c r="H24" i="9"/>
  <c r="G24" i="9"/>
  <c r="F24" i="9"/>
  <c r="E24" i="9"/>
  <c r="D24" i="9"/>
  <c r="C24" i="9"/>
  <c r="B24" i="9"/>
  <c r="K23" i="9"/>
  <c r="J23" i="9"/>
  <c r="I23" i="9"/>
  <c r="H23" i="9"/>
  <c r="G23" i="9"/>
  <c r="F23" i="9"/>
  <c r="E23" i="9"/>
  <c r="D23" i="9"/>
  <c r="C23" i="9"/>
  <c r="B23" i="9"/>
  <c r="K22" i="9"/>
  <c r="J22" i="9"/>
  <c r="I22" i="9"/>
  <c r="H22" i="9"/>
  <c r="G22" i="9"/>
  <c r="F22" i="9"/>
  <c r="E22" i="9"/>
  <c r="D22" i="9"/>
  <c r="C22" i="9"/>
  <c r="B22" i="9"/>
  <c r="K21" i="9"/>
  <c r="J21" i="9"/>
  <c r="I21" i="9"/>
  <c r="H21" i="9"/>
  <c r="G21" i="9"/>
  <c r="F21" i="9"/>
  <c r="E21" i="9"/>
  <c r="D21" i="9"/>
  <c r="C21" i="9"/>
  <c r="B21" i="9"/>
  <c r="K20" i="9"/>
  <c r="J20" i="9"/>
  <c r="I20" i="9"/>
  <c r="H20" i="9"/>
  <c r="G20" i="9"/>
  <c r="F20" i="9"/>
  <c r="E20" i="9"/>
  <c r="D20" i="9"/>
  <c r="C20" i="9"/>
  <c r="B20" i="9"/>
  <c r="B17" i="9"/>
  <c r="K8" i="14" l="1"/>
  <c r="J8" i="14"/>
  <c r="J16" i="14"/>
  <c r="J14" i="14"/>
  <c r="J12" i="14"/>
  <c r="J10" i="14"/>
  <c r="K16" i="14"/>
  <c r="K14" i="14"/>
  <c r="K12" i="14"/>
  <c r="K10" i="14"/>
  <c r="G18" i="14"/>
  <c r="J18" i="14" l="1"/>
  <c r="K26" i="14" s="1"/>
  <c r="K18" i="14"/>
  <c r="K27" i="14" s="1"/>
  <c r="K30" i="14" l="1"/>
  <c r="K31" i="14" s="1"/>
</calcChain>
</file>

<file path=xl/sharedStrings.xml><?xml version="1.0" encoding="utf-8"?>
<sst xmlns="http://schemas.openxmlformats.org/spreadsheetml/2006/main" count="115" uniqueCount="62">
  <si>
    <t xml:space="preserve">Location </t>
  </si>
  <si>
    <t>Soil Type</t>
  </si>
  <si>
    <t>Activity</t>
  </si>
  <si>
    <t>ARI</t>
  </si>
  <si>
    <t>Ref: On-site Stormwater Management Guideline, NZWERF, 2004</t>
  </si>
  <si>
    <t>Ref: C-Values, NZBC E1</t>
  </si>
  <si>
    <t>Ref: Rainfall data, Design Rainfall Report, Opus, 2015 [include the effect of climate change to 2090]</t>
  </si>
  <si>
    <t>Temuka</t>
  </si>
  <si>
    <t>Residential</t>
  </si>
  <si>
    <t>Timaru</t>
  </si>
  <si>
    <t>Design Rainfalls for Timaru under current climate conditions (in mm/hr)</t>
  </si>
  <si>
    <t>10 min</t>
  </si>
  <si>
    <t>20 min</t>
  </si>
  <si>
    <t>30 min</t>
  </si>
  <si>
    <t>1 hour</t>
  </si>
  <si>
    <t>2 hour</t>
  </si>
  <si>
    <t>6 hour</t>
  </si>
  <si>
    <t>12 hour</t>
  </si>
  <si>
    <t>24 hour</t>
  </si>
  <si>
    <t>48 hour</t>
  </si>
  <si>
    <t>72 hour</t>
  </si>
  <si>
    <t>Geraldine</t>
  </si>
  <si>
    <t>Pleasant Point</t>
  </si>
  <si>
    <t>Impermeable clay</t>
  </si>
  <si>
    <t>Heavy clay</t>
  </si>
  <si>
    <t>High soakage</t>
  </si>
  <si>
    <t>Medium soakage</t>
  </si>
  <si>
    <t>Design Rainfalls for Geraldine under projected climate change to 2090s (mm/hr)</t>
  </si>
  <si>
    <t xml:space="preserve">Critical Storm Duration </t>
  </si>
  <si>
    <t>Rainfall Intensity mm/hr</t>
  </si>
  <si>
    <t>Commercial</t>
  </si>
  <si>
    <t>Industrial</t>
  </si>
  <si>
    <t>Other</t>
  </si>
  <si>
    <t xml:space="preserve">Temuka </t>
  </si>
  <si>
    <t>Design Rainfalls for Temuka under projected climate change to 2090s (mm/hr)</t>
  </si>
  <si>
    <t>Design Rainfalls for Pleasant Point under projected climate change to 2090s (mm/hr)</t>
  </si>
  <si>
    <t>Location and site characteristics</t>
  </si>
  <si>
    <t>Site Pre develoment and Site Post Development Areas</t>
  </si>
  <si>
    <t>Surface types</t>
  </si>
  <si>
    <t>Pre-Development Area (m2)</t>
  </si>
  <si>
    <t>Post-Development Area (m2)</t>
  </si>
  <si>
    <t>C Values</t>
  </si>
  <si>
    <t>Fully roofed and/or sealed</t>
  </si>
  <si>
    <t xml:space="preserve">Stone, brick and paving panels </t>
  </si>
  <si>
    <t>Unsealed Roads</t>
  </si>
  <si>
    <t>Pervious surface</t>
  </si>
  <si>
    <t>Total Area (m2)</t>
  </si>
  <si>
    <t>Site Data Validity</t>
  </si>
  <si>
    <t>Stormwater Runoff</t>
  </si>
  <si>
    <t>Pre-Dev Runoff (L/s)</t>
  </si>
  <si>
    <t>Post-Dev Runoff (L/s)</t>
  </si>
  <si>
    <t>Stormwater neutrality</t>
  </si>
  <si>
    <t>Runoff rate to be captured (L/s)</t>
  </si>
  <si>
    <t xml:space="preserve">Asphalt and Concrete surfaces </t>
  </si>
  <si>
    <t>Total Pre-Development Peak Discharge (L/s)</t>
  </si>
  <si>
    <t>Total Post-Development Peak Discharge (L/s)</t>
  </si>
  <si>
    <t>Stormwater Neutrality Calculator</t>
  </si>
  <si>
    <t>Post-Pre development - Additional areas (m2)</t>
  </si>
  <si>
    <t>Runoff Volume to be captured for the design storm duration (m3)</t>
  </si>
  <si>
    <t>output data, cells are not to change, contain formulas.</t>
  </si>
  <si>
    <t>input data, click blue cells and select appropriate values from drop-down list.</t>
  </si>
  <si>
    <t>Note: Please insert in the blue cells the pre development ares and the total post development areas.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</si>
</sst>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000"/>
    <numFmt numFmtId="168" formatCode="0.000"/>
  </numFmts>
  <fonts count="25" x14ac:knownFonts="1">
    <font>
      <sz val="11"/>
      <color theme="1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i/>
      <sz val="11"/>
      <color theme="6"/>
      <name val="Aptos Narrow"/>
      <family val="2"/>
      <scheme val="minor"/>
    </font>
    <font>
      <b/>
      <i/>
      <u/>
      <sz val="13"/>
      <color theme="1"/>
      <name val="Aptos Narrow"/>
      <family val="2"/>
      <scheme val="minor"/>
    </font>
    <font>
      <sz val="11"/>
      <color theme="3"/>
      <name val="Aptos Narrow"/>
      <family val="2"/>
      <scheme val="minor"/>
    </font>
    <font>
      <sz val="10"/>
      <color theme="3"/>
      <name val="Aptos Narrow"/>
      <family val="2"/>
      <scheme val="minor"/>
    </font>
    <font>
      <sz val="10"/>
      <color rgb="FF3F3F3F"/>
      <name val="Aptos Narrow"/>
      <family val="2"/>
      <scheme val="minor"/>
    </font>
    <font>
      <sz val="11"/>
      <color rgb="FF3F3F3F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1"/>
      <color theme="4" tint="-0.249977111117893"/>
      <name val="Aptos Narrow"/>
      <family val="2"/>
      <scheme val="minor"/>
    </font>
    <font>
      <b/>
      <i/>
      <u/>
      <sz val="16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i/>
      <u/>
      <sz val="11"/>
      <color rgb="FFFF0000"/>
      <name val="Aptos Narrow"/>
      <family val="2"/>
      <scheme val="minor"/>
    </font>
    <font>
      <b/>
      <i/>
      <u/>
      <sz val="16"/>
      <color indexed="8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6" borderId="4" applyNumberFormat="0" applyAlignment="0" applyProtection="0"/>
  </cellStyleXfs>
  <cellXfs count="106">
    <xf numFmtId="0" fontId="0" fillId="0" borderId="0" xfId="0"/>
    <xf numFmtId="0" fontId="2" fillId="0" borderId="0" xfId="0" applyFont="1"/>
    <xf numFmtId="0" fontId="0" fillId="7" borderId="0" xfId="0" applyFill="1"/>
    <xf numFmtId="1" fontId="0" fillId="0" borderId="0" xfId="0" applyNumberFormat="1"/>
    <xf numFmtId="0" fontId="9" fillId="4" borderId="1" xfId="4" applyFont="1" applyFill="1" applyBorder="1" applyAlignment="1">
      <alignment horizontal="center"/>
    </xf>
    <xf numFmtId="0" fontId="10" fillId="4" borderId="1" xfId="4" applyFont="1" applyFill="1" applyBorder="1" applyAlignment="1">
      <alignment horizontal="center"/>
    </xf>
    <xf numFmtId="0" fontId="11" fillId="4" borderId="1" xfId="5" applyFont="1" applyFill="1" applyBorder="1" applyAlignment="1">
      <alignment horizontal="center"/>
    </xf>
    <xf numFmtId="0" fontId="12" fillId="4" borderId="1" xfId="5" applyFont="1" applyFill="1" applyBorder="1" applyAlignment="1">
      <alignment horizontal="center"/>
    </xf>
    <xf numFmtId="2" fontId="0" fillId="7" borderId="0" xfId="0" applyNumberFormat="1" applyFill="1"/>
    <xf numFmtId="1" fontId="12" fillId="3" borderId="1" xfId="5" applyNumberFormat="1" applyFont="1" applyFill="1" applyBorder="1" applyAlignment="1">
      <alignment horizontal="center"/>
    </xf>
    <xf numFmtId="1" fontId="0" fillId="7" borderId="0" xfId="0" applyNumberFormat="1" applyFill="1"/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4" applyFont="1" applyFill="1" applyBorder="1" applyAlignment="1">
      <alignment horizontal="left"/>
    </xf>
    <xf numFmtId="0" fontId="9" fillId="0" borderId="0" xfId="3" applyFont="1" applyFill="1" applyBorder="1"/>
    <xf numFmtId="1" fontId="12" fillId="0" borderId="0" xfId="5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6" fillId="0" borderId="0" xfId="0" applyFont="1" applyAlignment="1">
      <alignment horizontal="left"/>
    </xf>
    <xf numFmtId="0" fontId="17" fillId="0" borderId="0" xfId="0" applyFont="1"/>
    <xf numFmtId="0" fontId="9" fillId="0" borderId="13" xfId="4" applyFont="1" applyFill="1" applyBorder="1" applyAlignment="1">
      <alignment horizontal="left" vertical="center"/>
    </xf>
    <xf numFmtId="0" fontId="9" fillId="0" borderId="13" xfId="4" applyFont="1" applyFill="1" applyBorder="1" applyAlignment="1">
      <alignment horizontal="left"/>
    </xf>
    <xf numFmtId="0" fontId="9" fillId="0" borderId="13" xfId="3" applyFont="1" applyFill="1" applyBorder="1"/>
    <xf numFmtId="0" fontId="0" fillId="8" borderId="8" xfId="0" applyFill="1" applyBorder="1"/>
    <xf numFmtId="0" fontId="0" fillId="8" borderId="0" xfId="0" applyFill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left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0" fillId="8" borderId="10" xfId="0" applyFill="1" applyBorder="1" applyAlignment="1">
      <alignment horizontal="left" vertical="center" wrapText="1"/>
    </xf>
    <xf numFmtId="1" fontId="0" fillId="0" borderId="11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0" fillId="2" borderId="0" xfId="0" applyFill="1"/>
    <xf numFmtId="0" fontId="8" fillId="2" borderId="0" xfId="2" applyFont="1" applyFill="1" applyBorder="1" applyAlignment="1">
      <alignment vertical="center" wrapText="1"/>
    </xf>
    <xf numFmtId="0" fontId="3" fillId="2" borderId="8" xfId="1" applyFont="1" applyFill="1" applyBorder="1"/>
    <xf numFmtId="0" fontId="18" fillId="2" borderId="0" xfId="0" applyFont="1" applyFill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7" fillId="2" borderId="8" xfId="1" applyFont="1" applyFill="1" applyBorder="1"/>
    <xf numFmtId="0" fontId="8" fillId="9" borderId="8" xfId="2" applyFont="1" applyFill="1" applyBorder="1" applyAlignment="1">
      <alignment horizontal="left" vertical="center" wrapText="1"/>
    </xf>
    <xf numFmtId="0" fontId="8" fillId="9" borderId="0" xfId="2" applyFont="1" applyFill="1" applyBorder="1" applyAlignment="1">
      <alignment horizontal="left" vertical="center" wrapText="1"/>
    </xf>
    <xf numFmtId="0" fontId="8" fillId="9" borderId="9" xfId="2" applyFont="1" applyFill="1" applyBorder="1" applyAlignment="1">
      <alignment horizontal="left" vertical="center" wrapText="1"/>
    </xf>
    <xf numFmtId="0" fontId="8" fillId="2" borderId="8" xfId="2" applyFont="1" applyFill="1" applyBorder="1" applyAlignment="1">
      <alignment horizontal="left" vertical="center" wrapText="1"/>
    </xf>
    <xf numFmtId="0" fontId="8" fillId="2" borderId="0" xfId="2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left" vertical="center" wrapText="1"/>
    </xf>
    <xf numFmtId="0" fontId="14" fillId="9" borderId="9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/>
    <xf numFmtId="0" fontId="19" fillId="0" borderId="0" xfId="0" applyFont="1" applyFill="1" applyBorder="1"/>
    <xf numFmtId="0" fontId="21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vertical="center" wrapText="1"/>
    </xf>
    <xf numFmtId="2" fontId="19" fillId="0" borderId="0" xfId="0" applyNumberFormat="1" applyFont="1" applyFill="1" applyBorder="1" applyAlignment="1"/>
    <xf numFmtId="0" fontId="19" fillId="0" borderId="0" xfId="0" applyFont="1" applyFill="1" applyBorder="1" applyAlignment="1"/>
    <xf numFmtId="0" fontId="2" fillId="0" borderId="0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17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13" fillId="8" borderId="14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9" xfId="0" applyFill="1" applyBorder="1"/>
    <xf numFmtId="167" fontId="0" fillId="3" borderId="9" xfId="0" applyNumberFormat="1" applyFill="1" applyBorder="1"/>
    <xf numFmtId="0" fontId="23" fillId="5" borderId="5" xfId="0" applyFont="1" applyFill="1" applyBorder="1" applyAlignment="1">
      <alignment horizontal="left" vertical="center" wrapText="1"/>
    </xf>
    <xf numFmtId="0" fontId="23" fillId="5" borderId="6" xfId="0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0" fillId="4" borderId="8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3" borderId="8" xfId="2" applyFont="1" applyFill="1" applyBorder="1" applyAlignment="1">
      <alignment horizontal="left" vertical="center" wrapText="1"/>
    </xf>
    <xf numFmtId="0" fontId="20" fillId="3" borderId="0" xfId="2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center" vertical="center" wrapText="1"/>
    </xf>
    <xf numFmtId="168" fontId="0" fillId="3" borderId="1" xfId="0" applyNumberFormat="1" applyFill="1" applyBorder="1" applyAlignment="1">
      <alignment horizontal="center" vertical="center"/>
    </xf>
    <xf numFmtId="168" fontId="0" fillId="3" borderId="14" xfId="0" applyNumberForma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left"/>
    </xf>
    <xf numFmtId="0" fontId="0" fillId="9" borderId="8" xfId="0" applyFont="1" applyFill="1" applyBorder="1" applyAlignment="1">
      <alignment horizontal="left"/>
    </xf>
    <xf numFmtId="0" fontId="0" fillId="9" borderId="9" xfId="0" applyFont="1" applyFill="1" applyBorder="1" applyAlignment="1">
      <alignment horizontal="left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167" fontId="24" fillId="3" borderId="9" xfId="0" applyNumberFormat="1" applyFont="1" applyFill="1" applyBorder="1"/>
    <xf numFmtId="167" fontId="24" fillId="3" borderId="12" xfId="0" applyNumberFormat="1" applyFont="1" applyFill="1" applyBorder="1"/>
  </cellXfs>
  <cellStyles count="6">
    <cellStyle name="Explanatory Text" xfId="1" builtinId="53"/>
    <cellStyle name="Heading 2" xfId="2" builtinId="17"/>
    <cellStyle name="Heading 3" xfId="3" builtinId="18"/>
    <cellStyle name="Heading 4" xfId="4" builtinId="19"/>
    <cellStyle name="Normal" xfId="0" builtinId="0"/>
    <cellStyle name="Output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0</xdr:row>
      <xdr:rowOff>38100</xdr:rowOff>
    </xdr:from>
    <xdr:to>
      <xdr:col>10</xdr:col>
      <xdr:colOff>461963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C97A8D-B41D-5D9C-0BC9-D792E4D8B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38100"/>
          <a:ext cx="1309688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466726</xdr:colOff>
      <xdr:row>0</xdr:row>
      <xdr:rowOff>38100</xdr:rowOff>
    </xdr:from>
    <xdr:to>
      <xdr:col>10</xdr:col>
      <xdr:colOff>552450</xdr:colOff>
      <xdr:row>2</xdr:row>
      <xdr:rowOff>173354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9A24AF-A104-6CF8-AF51-4A03A0D3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38100"/>
          <a:ext cx="1314449" cy="525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DA93-8004-4CBC-A16E-A7B33BDA7713}">
  <dimension ref="A1:AA58"/>
  <sheetViews>
    <sheetView workbookViewId="0">
      <selection activeCell="AG8" sqref="AG8"/>
    </sheetView>
  </sheetViews>
  <sheetFormatPr defaultRowHeight="15" x14ac:dyDescent="0.25"/>
  <cols>
    <col min="1" max="1" width="21.7109375" customWidth="1"/>
    <col min="2" max="2" width="13.5703125" customWidth="1"/>
    <col min="3" max="4" width="6.7109375" bestFit="1" customWidth="1"/>
    <col min="5" max="7" width="6.28515625" bestFit="1" customWidth="1"/>
    <col min="8" max="11" width="7.28515625" bestFit="1" customWidth="1"/>
    <col min="12" max="12" width="0" hidden="1" customWidth="1"/>
    <col min="13" max="17" width="8.85546875" hidden="1" customWidth="1"/>
    <col min="18" max="18" width="14.28515625" hidden="1" customWidth="1"/>
    <col min="19" max="19" width="9.5703125" hidden="1" customWidth="1"/>
    <col min="20" max="20" width="9.7109375" hidden="1" customWidth="1"/>
    <col min="21" max="21" width="9.5703125" hidden="1" customWidth="1"/>
    <col min="22" max="24" width="9" hidden="1" customWidth="1"/>
    <col min="25" max="27" width="9.140625" hidden="1" customWidth="1"/>
    <col min="28" max="28" width="0" hidden="1" customWidth="1"/>
  </cols>
  <sheetData>
    <row r="1" spans="1:27" ht="15" customHeight="1" x14ac:dyDescent="0.25">
      <c r="A1" s="44" t="s">
        <v>56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27" ht="1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27" ht="15" customHeight="1" x14ac:dyDescent="0.25">
      <c r="A3" s="38" t="s">
        <v>4</v>
      </c>
      <c r="B3" s="36"/>
      <c r="C3" s="36"/>
      <c r="D3" s="36"/>
      <c r="E3" s="36"/>
      <c r="F3" s="36"/>
      <c r="G3" s="36"/>
      <c r="H3" s="36"/>
      <c r="I3" s="36"/>
      <c r="J3" s="36"/>
      <c r="K3" s="37"/>
    </row>
    <row r="4" spans="1:27" ht="15" customHeight="1" x14ac:dyDescent="0.25">
      <c r="A4" s="38" t="s">
        <v>5</v>
      </c>
      <c r="B4" s="36"/>
      <c r="C4" s="36"/>
      <c r="D4" s="36"/>
      <c r="E4" s="36"/>
      <c r="F4" s="36"/>
      <c r="G4" s="36"/>
      <c r="H4" s="36"/>
      <c r="I4" s="36"/>
      <c r="J4" s="36"/>
      <c r="K4" s="37"/>
    </row>
    <row r="5" spans="1:27" x14ac:dyDescent="0.25">
      <c r="A5" s="38" t="s">
        <v>6</v>
      </c>
      <c r="B5" s="33"/>
      <c r="C5" s="33"/>
      <c r="D5" s="33"/>
      <c r="E5" s="33"/>
      <c r="F5" s="33"/>
      <c r="G5" s="33"/>
      <c r="H5" s="33"/>
      <c r="I5" s="33"/>
      <c r="J5" s="33"/>
      <c r="K5" s="18"/>
    </row>
    <row r="6" spans="1:27" x14ac:dyDescent="0.25">
      <c r="A6" s="35"/>
      <c r="B6" s="33"/>
      <c r="C6" s="33"/>
      <c r="D6" s="33"/>
      <c r="E6" s="33"/>
      <c r="F6" s="33"/>
      <c r="G6" s="33"/>
      <c r="H6" s="33"/>
      <c r="I6" s="33"/>
      <c r="J6" s="33"/>
      <c r="K6" s="18"/>
      <c r="N6" t="s">
        <v>9</v>
      </c>
      <c r="O6" t="s">
        <v>10</v>
      </c>
    </row>
    <row r="7" spans="1:27" ht="15" customHeight="1" x14ac:dyDescent="0.25">
      <c r="A7" s="92" t="s">
        <v>60</v>
      </c>
      <c r="B7" s="93"/>
      <c r="C7" s="93"/>
      <c r="D7" s="93"/>
      <c r="E7" s="93"/>
      <c r="F7" s="93"/>
      <c r="G7" s="93"/>
      <c r="H7" s="93"/>
      <c r="I7" s="33"/>
      <c r="J7" s="33"/>
      <c r="K7" s="18"/>
      <c r="M7" s="1" t="s">
        <v>9</v>
      </c>
      <c r="N7" s="2" t="s">
        <v>3</v>
      </c>
      <c r="O7" s="2" t="s">
        <v>11</v>
      </c>
      <c r="P7" s="2" t="s">
        <v>12</v>
      </c>
      <c r="Q7" s="2" t="s">
        <v>13</v>
      </c>
      <c r="R7" s="2" t="s">
        <v>14</v>
      </c>
      <c r="S7" s="2" t="s">
        <v>15</v>
      </c>
      <c r="T7" s="2" t="s">
        <v>16</v>
      </c>
      <c r="U7" s="2" t="s">
        <v>17</v>
      </c>
      <c r="V7" s="2" t="s">
        <v>18</v>
      </c>
      <c r="W7" s="2" t="s">
        <v>19</v>
      </c>
      <c r="X7" s="2" t="s">
        <v>20</v>
      </c>
    </row>
    <row r="8" spans="1:27" ht="15" customHeight="1" x14ac:dyDescent="0.25">
      <c r="A8" s="94" t="s">
        <v>59</v>
      </c>
      <c r="B8" s="95"/>
      <c r="C8" s="95"/>
      <c r="D8" s="95"/>
      <c r="E8" s="95"/>
      <c r="F8" s="95"/>
      <c r="G8" s="95"/>
      <c r="H8" s="95"/>
      <c r="I8" s="33"/>
      <c r="J8" s="33"/>
      <c r="K8" s="18"/>
      <c r="M8" s="1" t="s">
        <v>21</v>
      </c>
      <c r="N8" s="2">
        <v>2.33</v>
      </c>
      <c r="O8">
        <v>30</v>
      </c>
      <c r="P8">
        <v>21</v>
      </c>
      <c r="Q8">
        <v>16</v>
      </c>
      <c r="R8">
        <v>11</v>
      </c>
      <c r="S8" s="3">
        <v>8</v>
      </c>
      <c r="T8" s="3">
        <v>4.833333333333333</v>
      </c>
      <c r="U8" s="3">
        <v>4</v>
      </c>
      <c r="V8" s="3">
        <v>3</v>
      </c>
      <c r="W8" s="3">
        <v>1.5416666666666667</v>
      </c>
      <c r="X8" s="3">
        <v>2</v>
      </c>
    </row>
    <row r="9" spans="1:27" ht="17.25" x14ac:dyDescent="0.25">
      <c r="A9" s="42"/>
      <c r="B9" s="43"/>
      <c r="C9" s="34"/>
      <c r="D9" s="34"/>
      <c r="E9" s="34"/>
      <c r="F9" s="34"/>
      <c r="G9" s="34"/>
      <c r="H9" s="34"/>
      <c r="I9" s="33"/>
      <c r="J9" s="33"/>
      <c r="K9" s="18"/>
      <c r="M9" s="1" t="s">
        <v>7</v>
      </c>
      <c r="N9" s="2">
        <v>5</v>
      </c>
      <c r="O9">
        <v>48</v>
      </c>
      <c r="P9">
        <v>36</v>
      </c>
      <c r="Q9">
        <v>28</v>
      </c>
      <c r="R9">
        <v>18</v>
      </c>
      <c r="S9" s="3">
        <v>12</v>
      </c>
      <c r="T9" s="3">
        <v>6.666666666666667</v>
      </c>
      <c r="U9" s="3">
        <v>4.666666666666667</v>
      </c>
      <c r="V9" s="3">
        <v>3.4166666666666665</v>
      </c>
      <c r="W9" s="3">
        <v>3</v>
      </c>
      <c r="X9" s="3">
        <v>1.5555555555555556</v>
      </c>
    </row>
    <row r="10" spans="1:27" ht="17.25" x14ac:dyDescent="0.25">
      <c r="A10" s="39" t="s">
        <v>36</v>
      </c>
      <c r="B10" s="40"/>
      <c r="C10" s="40"/>
      <c r="D10" s="40"/>
      <c r="E10" s="40"/>
      <c r="F10" s="40"/>
      <c r="G10" s="40"/>
      <c r="H10" s="40"/>
      <c r="I10" s="40"/>
      <c r="J10" s="40"/>
      <c r="K10" s="41"/>
      <c r="M10" s="1" t="s">
        <v>22</v>
      </c>
      <c r="N10" s="2">
        <v>10</v>
      </c>
      <c r="O10">
        <v>72</v>
      </c>
      <c r="P10">
        <v>51</v>
      </c>
      <c r="Q10">
        <v>40</v>
      </c>
      <c r="R10">
        <v>25</v>
      </c>
      <c r="S10" s="3">
        <v>15.5</v>
      </c>
      <c r="T10" s="3">
        <v>8.5</v>
      </c>
      <c r="U10" s="3">
        <v>5.916666666666667</v>
      </c>
      <c r="V10" s="3">
        <v>4.375</v>
      </c>
      <c r="W10" s="3">
        <v>2.7083333333333335</v>
      </c>
      <c r="X10" s="3">
        <v>1.9305555555555556</v>
      </c>
    </row>
    <row r="11" spans="1:27" ht="17.45" customHeight="1" x14ac:dyDescent="0.25">
      <c r="A11" s="17"/>
      <c r="B11" s="33"/>
      <c r="C11" s="33"/>
      <c r="D11" s="33"/>
      <c r="E11" s="33"/>
      <c r="F11" s="33"/>
      <c r="G11" s="33"/>
      <c r="H11" s="33"/>
      <c r="I11" s="33"/>
      <c r="J11" s="33"/>
      <c r="K11" s="18"/>
      <c r="N11" s="2">
        <v>20</v>
      </c>
      <c r="O11">
        <v>90</v>
      </c>
      <c r="P11">
        <v>72</v>
      </c>
      <c r="Q11">
        <v>54</v>
      </c>
      <c r="R11">
        <v>32</v>
      </c>
      <c r="S11" s="3">
        <v>19.5</v>
      </c>
      <c r="T11" s="3">
        <v>10.5</v>
      </c>
      <c r="U11" s="3">
        <v>7.333333333333333</v>
      </c>
      <c r="V11" s="3">
        <v>5.291666666666667</v>
      </c>
      <c r="W11" s="3">
        <v>4</v>
      </c>
      <c r="X11" s="3">
        <v>3</v>
      </c>
    </row>
    <row r="12" spans="1:27" ht="17.45" customHeight="1" x14ac:dyDescent="0.25">
      <c r="A12" s="21" t="s">
        <v>0</v>
      </c>
      <c r="B12" s="4" t="s">
        <v>9</v>
      </c>
      <c r="C12" s="33"/>
      <c r="D12" s="33"/>
      <c r="E12" s="33"/>
      <c r="F12" s="33"/>
      <c r="G12" s="33"/>
      <c r="H12" s="33"/>
      <c r="I12" s="33"/>
      <c r="J12" s="33"/>
      <c r="K12" s="18"/>
      <c r="M12" s="1" t="s">
        <v>23</v>
      </c>
      <c r="N12" s="2">
        <v>50</v>
      </c>
      <c r="O12">
        <v>126</v>
      </c>
      <c r="P12">
        <v>102</v>
      </c>
      <c r="Q12">
        <v>72</v>
      </c>
      <c r="R12">
        <v>42</v>
      </c>
      <c r="S12" s="3">
        <v>25.5</v>
      </c>
      <c r="T12" s="3">
        <v>13.166666666666666</v>
      </c>
      <c r="U12" s="3">
        <v>9.1666666666666661</v>
      </c>
      <c r="V12" s="3">
        <v>6.541666666666667</v>
      </c>
      <c r="W12" s="3">
        <v>3.8333333333333335</v>
      </c>
      <c r="X12" s="3">
        <v>2.6944444444444446</v>
      </c>
    </row>
    <row r="13" spans="1:27" x14ac:dyDescent="0.25">
      <c r="A13" s="21" t="s">
        <v>1</v>
      </c>
      <c r="B13" s="5" t="s">
        <v>25</v>
      </c>
      <c r="C13" s="33"/>
      <c r="D13" s="33"/>
      <c r="E13" s="33"/>
      <c r="F13" s="33"/>
      <c r="G13" s="33"/>
      <c r="H13" s="33"/>
      <c r="I13" s="33"/>
      <c r="J13" s="33"/>
      <c r="K13" s="18"/>
      <c r="M13" s="1" t="s">
        <v>24</v>
      </c>
      <c r="N13" s="2">
        <v>100</v>
      </c>
      <c r="O13">
        <v>156</v>
      </c>
      <c r="P13">
        <v>123</v>
      </c>
      <c r="Q13">
        <v>86</v>
      </c>
      <c r="R13">
        <v>50</v>
      </c>
      <c r="S13" s="3">
        <v>29.5</v>
      </c>
      <c r="T13" s="3">
        <v>15</v>
      </c>
      <c r="U13" s="3">
        <v>10.416666666666666</v>
      </c>
      <c r="V13" s="3">
        <v>7.333333333333333</v>
      </c>
      <c r="W13" s="3">
        <v>5</v>
      </c>
      <c r="X13" s="3">
        <v>2.9861111111111112</v>
      </c>
    </row>
    <row r="14" spans="1:27" ht="17.25" x14ac:dyDescent="0.25">
      <c r="A14" s="21" t="s">
        <v>2</v>
      </c>
      <c r="B14" s="6" t="s">
        <v>31</v>
      </c>
      <c r="C14" s="33"/>
      <c r="D14" s="33"/>
      <c r="E14" s="34"/>
      <c r="F14" s="33"/>
      <c r="G14" s="33"/>
      <c r="H14" s="33"/>
      <c r="I14" s="33"/>
      <c r="J14" s="33"/>
      <c r="K14" s="18"/>
      <c r="M14" s="1" t="s">
        <v>26</v>
      </c>
    </row>
    <row r="15" spans="1:27" x14ac:dyDescent="0.25">
      <c r="A15" s="22" t="s">
        <v>3</v>
      </c>
      <c r="B15" s="7">
        <v>10</v>
      </c>
      <c r="C15" s="33"/>
      <c r="D15" s="33"/>
      <c r="E15" s="33"/>
      <c r="F15" s="33"/>
      <c r="G15" s="33"/>
      <c r="H15" s="33"/>
      <c r="I15" s="33"/>
      <c r="J15" s="33"/>
      <c r="K15" s="18"/>
      <c r="M15" s="1" t="s">
        <v>25</v>
      </c>
      <c r="N15" t="s">
        <v>21</v>
      </c>
      <c r="O15" t="s">
        <v>27</v>
      </c>
    </row>
    <row r="16" spans="1:27" x14ac:dyDescent="0.25">
      <c r="A16" s="21" t="s">
        <v>28</v>
      </c>
      <c r="B16" s="7" t="s">
        <v>14</v>
      </c>
      <c r="C16" s="33"/>
      <c r="D16" s="33"/>
      <c r="E16" s="33"/>
      <c r="F16" s="33"/>
      <c r="G16" s="33"/>
      <c r="H16" s="33"/>
      <c r="I16" s="33"/>
      <c r="J16" s="33"/>
      <c r="K16" s="18"/>
      <c r="M16" s="1"/>
      <c r="N16" s="2" t="s">
        <v>3</v>
      </c>
      <c r="O16" s="2" t="s">
        <v>11</v>
      </c>
      <c r="P16" s="2" t="s">
        <v>12</v>
      </c>
      <c r="Q16" s="2" t="s">
        <v>13</v>
      </c>
      <c r="R16" s="2" t="s">
        <v>14</v>
      </c>
      <c r="S16" s="2" t="s">
        <v>15</v>
      </c>
      <c r="T16" s="2" t="s">
        <v>16</v>
      </c>
      <c r="U16" s="2" t="s">
        <v>17</v>
      </c>
      <c r="V16" s="2" t="s">
        <v>18</v>
      </c>
      <c r="W16" s="2" t="s">
        <v>19</v>
      </c>
      <c r="X16" s="2" t="s">
        <v>20</v>
      </c>
      <c r="AA16">
        <f>IF(B13="Impermeable clay",0.4,IF(B13="Heavy clay",0.4,IF(B13="Medium soakage", 0.3, IF(B13="high soakage", 0.2))))</f>
        <v>0.2</v>
      </c>
    </row>
    <row r="17" spans="1:27" x14ac:dyDescent="0.25">
      <c r="A17" s="23" t="s">
        <v>29</v>
      </c>
      <c r="B17" s="9">
        <f>IF(AND(B15=A20,B16="10 min"),B20,IF(AND(B15=A20,B16="20 min"),C20,IF(AND(B15=A20,B16="30 min"),D20,IF(AND(B15=A20,B16="1 hour"),E20,IF(AND(B15=A20,B16="2 hour"),F20,IF(AND(B15=A20,B16="6 hour"),G20,IF(AND(B15=A20,B16="12 hour"),H20,IF(AND(B15=A20,B16="24 hour"),I20,IF(AND(B15=A20,B16="48 hour"),J20,IF(AND(B15=A20,B16="72 hour"),K20,IF(AND(B15=A21,B16="10 min"),B21,IF(AND(B15=A21,B16="20 min"),C21,IF(AND(B15=A21,B16="30 min"),D21,IF(AND(B15=A21,B16="1 hour"),E21,IF(AND(B15=A21,B16="2 hour"),F21,IF(AND(B15=A21,B16="6 hour"),G21,IF(AND(B15=A21,B16="12 hour"),H21,IF(AND(B15=A21,B16="24 hour"),I21,IF(AND(B15=A21,B16="48 hour"),J21,IF(AND(B15=A21,B16="72 hour"),K21,IF(AND(B15=A22,B16="10 min"),B22,IF(AND(B15=A22,B16="20 min"),C22,IF(AND(B15=A22,B16="30 min"),D22,IF(AND(B15=A22,B16="1 hour"),E22,IF(AND(B15=A22,B16="2 hour"),F22,IF(AND(B15=A22,B16="6 hour"),G22,IF(AND(B15=A22,B16="12 hour"),H22,IF(AND(B15=A22,B16="24 hour"),I22,IF(AND(B15=A22,B16="48 hour"),J22,IF(AND(B15=A22,B16="72 hour"),K22,IF(AND(B15=A23,B16="10 min"),B23,IF(AND(B15=A23,B16="20 min"),C23,IF(AND(B15=A23,B16="30 min"),D23,IF(AND(B15=A23,B16="1 hour"),E23,IF(AND(B15=A23,B16="2 hour"),F23,IF(AND(B15=A23,B16="6 hour"),G23,IF(AND(B15=A23,B16="12 hour"),H23,IF(AND(B15=A23,B16="24 hour"),I23,IF(AND(B15=A23,B16="48 hour"),J23,IF(AND(B15=A23,B16="72 hour"),K23,IF(AND(B15=A24,B16="10 min"),B24,IF(AND(B15=A24,B16="20 min"),C24,IF(AND(B15=A24,B16="30 min"),D24,IF(AND(B15=A24,B16="1 hour"),E24,IF(AND(B15=A24,B16="2 hour"),F24,IF(AND(B15=A24,B16="6 hour"),G24,IF(AND(B15=A24,B16="12 hour"),H24,IF(AND(B15=A24,B16="24 hour"),I24,IF(AND(B15=A24,B16="48 hour"),J24,IF(AND(B15=A24,B16="72 hour"),K24,IF(AND(B15=A25,B16="10 min"),B25,IF(AND(B15=A25,B16="20 min"),C25,IF(AND(B15=A25,B16="30 min"),D25,IF(AND(B15=A25,B16="1 hour"),E25,IF(AND(B15=A25,B16="2 hour"),F25,IF(AND(B15=A25,B16="6 hour"),G25,IF(AND(B15=A25,B16="12 hour"),H25,IF(AND(B15=A25,B16="24 hour"),I25,IF(AND(B15=A25,B16="48 hour"),J25,IF(AND(B15=A25,B16="72 hour"),K25))))))))))))))))))))))))))))))))))))))))))))))))))))))))))))</f>
        <v>25</v>
      </c>
      <c r="C17" s="33"/>
      <c r="D17" s="33"/>
      <c r="E17" s="33"/>
      <c r="F17" s="33"/>
      <c r="G17" s="33"/>
      <c r="H17" s="33"/>
      <c r="I17" s="33"/>
      <c r="J17" s="33"/>
      <c r="K17" s="18"/>
      <c r="M17" s="1" t="s">
        <v>8</v>
      </c>
      <c r="N17" s="8">
        <v>2.33</v>
      </c>
      <c r="O17" s="3">
        <v>36</v>
      </c>
      <c r="P17" s="3">
        <v>21</v>
      </c>
      <c r="Q17" s="3">
        <v>18</v>
      </c>
      <c r="R17" s="3">
        <v>14</v>
      </c>
      <c r="S17" s="3">
        <v>10</v>
      </c>
      <c r="T17" s="3">
        <v>6</v>
      </c>
      <c r="U17" s="3">
        <v>5</v>
      </c>
      <c r="V17" s="3">
        <v>2.8333333333333335</v>
      </c>
      <c r="W17" s="3">
        <v>1.75</v>
      </c>
      <c r="X17" s="3">
        <v>2</v>
      </c>
      <c r="AA17">
        <f>IF(B16="30 min", 0.5,IF(B16="10 min", 1/6, IF(B16="20 min", 1/3, VALUE(LEFT(B16,2)))))</f>
        <v>1</v>
      </c>
    </row>
    <row r="18" spans="1:27" x14ac:dyDescent="0.25">
      <c r="A18" s="17"/>
      <c r="B18" s="33"/>
      <c r="C18" s="33"/>
      <c r="D18" s="33"/>
      <c r="E18" s="33"/>
      <c r="F18" s="33"/>
      <c r="G18" s="33"/>
      <c r="H18" s="33"/>
      <c r="I18" s="33"/>
      <c r="J18" s="33"/>
      <c r="K18" s="18"/>
      <c r="M18" s="1" t="s">
        <v>30</v>
      </c>
      <c r="N18" s="10">
        <v>5</v>
      </c>
      <c r="O18" s="3">
        <v>42</v>
      </c>
      <c r="P18" s="3">
        <v>30</v>
      </c>
      <c r="Q18" s="3">
        <v>28</v>
      </c>
      <c r="R18" s="3">
        <v>21</v>
      </c>
      <c r="S18" s="3">
        <v>13.5</v>
      </c>
      <c r="T18" s="3">
        <v>8.3333333333333339</v>
      </c>
      <c r="U18" s="3">
        <v>5.666666666666667</v>
      </c>
      <c r="V18" s="3">
        <v>3.8333333333333335</v>
      </c>
      <c r="W18" s="3">
        <v>3</v>
      </c>
      <c r="X18" s="3">
        <v>1.75</v>
      </c>
    </row>
    <row r="19" spans="1:27" ht="30" x14ac:dyDescent="0.25">
      <c r="A19" s="24" t="s">
        <v>3</v>
      </c>
      <c r="B19" s="25" t="s">
        <v>11</v>
      </c>
      <c r="C19" s="25" t="s">
        <v>12</v>
      </c>
      <c r="D19" s="25" t="s">
        <v>13</v>
      </c>
      <c r="E19" s="25" t="s">
        <v>14</v>
      </c>
      <c r="F19" s="25" t="s">
        <v>15</v>
      </c>
      <c r="G19" s="25" t="s">
        <v>16</v>
      </c>
      <c r="H19" s="25" t="s">
        <v>17</v>
      </c>
      <c r="I19" s="25" t="s">
        <v>18</v>
      </c>
      <c r="J19" s="25" t="s">
        <v>19</v>
      </c>
      <c r="K19" s="26" t="s">
        <v>20</v>
      </c>
      <c r="M19" s="1" t="s">
        <v>31</v>
      </c>
      <c r="N19" s="10">
        <v>10</v>
      </c>
      <c r="O19" s="3">
        <v>60</v>
      </c>
      <c r="P19" s="3">
        <v>42</v>
      </c>
      <c r="Q19" s="3">
        <v>34</v>
      </c>
      <c r="R19" s="3">
        <v>26</v>
      </c>
      <c r="S19" s="3">
        <v>18.5</v>
      </c>
      <c r="T19" s="3">
        <v>10.333333333333334</v>
      </c>
      <c r="U19" s="3">
        <v>7</v>
      </c>
      <c r="V19" s="3">
        <v>4.791666666666667</v>
      </c>
      <c r="W19" s="3">
        <v>4</v>
      </c>
      <c r="X19" s="3">
        <v>3</v>
      </c>
    </row>
    <row r="20" spans="1:27" x14ac:dyDescent="0.25">
      <c r="A20" s="27">
        <v>2.33</v>
      </c>
      <c r="B20" s="28">
        <f t="shared" ref="B20:K23" si="0">IF($B$12="Timaru",O8,IF($B$12="Geraldine",O17,IF($B$12="Temuka",O26,IF($B$12="Pleasant Point",O35))))</f>
        <v>30</v>
      </c>
      <c r="C20" s="28">
        <f t="shared" si="0"/>
        <v>21</v>
      </c>
      <c r="D20" s="28">
        <f t="shared" si="0"/>
        <v>16</v>
      </c>
      <c r="E20" s="28">
        <f t="shared" si="0"/>
        <v>11</v>
      </c>
      <c r="F20" s="28">
        <f t="shared" si="0"/>
        <v>8</v>
      </c>
      <c r="G20" s="28">
        <f t="shared" si="0"/>
        <v>4.833333333333333</v>
      </c>
      <c r="H20" s="28">
        <f t="shared" si="0"/>
        <v>4</v>
      </c>
      <c r="I20" s="28">
        <f t="shared" si="0"/>
        <v>3</v>
      </c>
      <c r="J20" s="28">
        <f t="shared" si="0"/>
        <v>1.5416666666666667</v>
      </c>
      <c r="K20" s="29">
        <f t="shared" si="0"/>
        <v>2</v>
      </c>
      <c r="M20" s="1" t="s">
        <v>32</v>
      </c>
      <c r="N20" s="10">
        <v>20</v>
      </c>
      <c r="O20" s="3">
        <v>72</v>
      </c>
      <c r="P20" s="3">
        <v>48</v>
      </c>
      <c r="Q20" s="3">
        <v>44</v>
      </c>
      <c r="R20" s="3">
        <v>32</v>
      </c>
      <c r="S20" s="3">
        <v>22</v>
      </c>
      <c r="T20" s="3">
        <v>12.5</v>
      </c>
      <c r="U20" s="3">
        <v>8.3333333333333339</v>
      </c>
      <c r="V20" s="3">
        <v>5.666666666666667</v>
      </c>
      <c r="W20" s="3">
        <v>3.6666666666666665</v>
      </c>
      <c r="X20" s="3">
        <v>2.6111111111111112</v>
      </c>
    </row>
    <row r="21" spans="1:27" x14ac:dyDescent="0.25">
      <c r="A21" s="27">
        <v>5</v>
      </c>
      <c r="B21" s="28">
        <f t="shared" si="0"/>
        <v>48</v>
      </c>
      <c r="C21" s="28">
        <f t="shared" si="0"/>
        <v>36</v>
      </c>
      <c r="D21" s="28">
        <f t="shared" si="0"/>
        <v>28</v>
      </c>
      <c r="E21" s="28">
        <f t="shared" si="0"/>
        <v>18</v>
      </c>
      <c r="F21" s="28">
        <f t="shared" si="0"/>
        <v>12</v>
      </c>
      <c r="G21" s="28">
        <f t="shared" si="0"/>
        <v>6.666666666666667</v>
      </c>
      <c r="H21" s="28">
        <f t="shared" si="0"/>
        <v>4.666666666666667</v>
      </c>
      <c r="I21" s="28">
        <f t="shared" si="0"/>
        <v>3.4166666666666665</v>
      </c>
      <c r="J21" s="28">
        <f t="shared" si="0"/>
        <v>3</v>
      </c>
      <c r="K21" s="29">
        <f t="shared" si="0"/>
        <v>1.5555555555555556</v>
      </c>
      <c r="N21" s="10">
        <v>50</v>
      </c>
      <c r="O21" s="3">
        <v>84</v>
      </c>
      <c r="P21" s="3">
        <v>63</v>
      </c>
      <c r="Q21" s="3">
        <v>54</v>
      </c>
      <c r="R21" s="3">
        <v>42</v>
      </c>
      <c r="S21" s="3">
        <v>27.5</v>
      </c>
      <c r="T21" s="3">
        <v>15.666666666666666</v>
      </c>
      <c r="U21" s="3">
        <v>10.166666666666666</v>
      </c>
      <c r="V21" s="3">
        <v>6.875</v>
      </c>
      <c r="W21" s="3">
        <v>5</v>
      </c>
      <c r="X21" s="3">
        <v>4</v>
      </c>
    </row>
    <row r="22" spans="1:27" x14ac:dyDescent="0.25">
      <c r="A22" s="27">
        <v>10</v>
      </c>
      <c r="B22" s="28">
        <f t="shared" si="0"/>
        <v>72</v>
      </c>
      <c r="C22" s="28">
        <f t="shared" si="0"/>
        <v>51</v>
      </c>
      <c r="D22" s="28">
        <f t="shared" si="0"/>
        <v>40</v>
      </c>
      <c r="E22" s="28">
        <f t="shared" si="0"/>
        <v>25</v>
      </c>
      <c r="F22" s="28">
        <f t="shared" si="0"/>
        <v>15.5</v>
      </c>
      <c r="G22" s="28">
        <f t="shared" si="0"/>
        <v>8.5</v>
      </c>
      <c r="H22" s="28">
        <f t="shared" si="0"/>
        <v>5.916666666666667</v>
      </c>
      <c r="I22" s="28">
        <f t="shared" si="0"/>
        <v>4.375</v>
      </c>
      <c r="J22" s="28">
        <f t="shared" si="0"/>
        <v>2.7083333333333335</v>
      </c>
      <c r="K22" s="29">
        <f t="shared" si="0"/>
        <v>1.9305555555555556</v>
      </c>
      <c r="N22" s="10">
        <v>100</v>
      </c>
      <c r="O22" s="3">
        <v>96</v>
      </c>
      <c r="P22" s="3">
        <v>69</v>
      </c>
      <c r="Q22" s="3">
        <v>62</v>
      </c>
      <c r="R22" s="3">
        <v>48</v>
      </c>
      <c r="S22" s="3">
        <v>31.5</v>
      </c>
      <c r="T22" s="3">
        <v>17.666666666666668</v>
      </c>
      <c r="U22" s="3">
        <v>11.416666666666666</v>
      </c>
      <c r="V22" s="3">
        <v>7.75</v>
      </c>
      <c r="W22" s="3">
        <v>4.9375</v>
      </c>
      <c r="X22" s="3">
        <v>3.5277777777777777</v>
      </c>
    </row>
    <row r="23" spans="1:27" x14ac:dyDescent="0.25">
      <c r="A23" s="27">
        <v>20</v>
      </c>
      <c r="B23" s="28">
        <f t="shared" si="0"/>
        <v>90</v>
      </c>
      <c r="C23" s="28">
        <f t="shared" si="0"/>
        <v>72</v>
      </c>
      <c r="D23" s="28">
        <f t="shared" si="0"/>
        <v>54</v>
      </c>
      <c r="E23" s="28">
        <f t="shared" si="0"/>
        <v>32</v>
      </c>
      <c r="F23" s="28">
        <f t="shared" si="0"/>
        <v>19.5</v>
      </c>
      <c r="G23" s="28">
        <f t="shared" si="0"/>
        <v>10.5</v>
      </c>
      <c r="H23" s="28">
        <f t="shared" si="0"/>
        <v>7.333333333333333</v>
      </c>
      <c r="I23" s="28">
        <f t="shared" si="0"/>
        <v>5.291666666666667</v>
      </c>
      <c r="J23" s="28">
        <f t="shared" si="0"/>
        <v>4</v>
      </c>
      <c r="K23" s="29">
        <f t="shared" si="0"/>
        <v>3</v>
      </c>
    </row>
    <row r="24" spans="1:27" x14ac:dyDescent="0.25">
      <c r="A24" s="27">
        <v>50</v>
      </c>
      <c r="B24" s="28">
        <f t="shared" ref="B24:K25" si="1">IF($B$12="Timaru",O12,IF($B$12="Geraldine",O21,IF($B$12="Temuka",O30,IF($B$12="Pleasant Point",O39))))</f>
        <v>126</v>
      </c>
      <c r="C24" s="28">
        <f t="shared" si="1"/>
        <v>102</v>
      </c>
      <c r="D24" s="28">
        <f t="shared" si="1"/>
        <v>72</v>
      </c>
      <c r="E24" s="28">
        <f t="shared" si="1"/>
        <v>42</v>
      </c>
      <c r="F24" s="28">
        <f t="shared" si="1"/>
        <v>25.5</v>
      </c>
      <c r="G24" s="28">
        <f t="shared" si="1"/>
        <v>13.166666666666666</v>
      </c>
      <c r="H24" s="28">
        <f t="shared" si="1"/>
        <v>9.1666666666666661</v>
      </c>
      <c r="I24" s="28">
        <f t="shared" si="1"/>
        <v>6.541666666666667</v>
      </c>
      <c r="J24" s="28">
        <f t="shared" si="1"/>
        <v>3.8333333333333335</v>
      </c>
      <c r="K24" s="29">
        <f t="shared" si="1"/>
        <v>2.6944444444444446</v>
      </c>
      <c r="N24" t="s">
        <v>33</v>
      </c>
      <c r="O24" t="s">
        <v>34</v>
      </c>
    </row>
    <row r="25" spans="1:27" ht="15.75" thickBot="1" x14ac:dyDescent="0.3">
      <c r="A25" s="30">
        <v>100</v>
      </c>
      <c r="B25" s="31">
        <f t="shared" si="1"/>
        <v>156</v>
      </c>
      <c r="C25" s="31">
        <f t="shared" si="1"/>
        <v>123</v>
      </c>
      <c r="D25" s="31">
        <f t="shared" si="1"/>
        <v>86</v>
      </c>
      <c r="E25" s="31">
        <f t="shared" si="1"/>
        <v>50</v>
      </c>
      <c r="F25" s="31">
        <f t="shared" si="1"/>
        <v>29.5</v>
      </c>
      <c r="G25" s="31">
        <f t="shared" si="1"/>
        <v>15</v>
      </c>
      <c r="H25" s="31">
        <f t="shared" si="1"/>
        <v>10.416666666666666</v>
      </c>
      <c r="I25" s="31">
        <f t="shared" si="1"/>
        <v>7.333333333333333</v>
      </c>
      <c r="J25" s="31">
        <f t="shared" si="1"/>
        <v>5</v>
      </c>
      <c r="K25" s="32">
        <f t="shared" si="1"/>
        <v>2.9861111111111112</v>
      </c>
      <c r="N25" s="2" t="s">
        <v>3</v>
      </c>
      <c r="O25" s="2" t="s">
        <v>11</v>
      </c>
      <c r="P25" s="2" t="s">
        <v>12</v>
      </c>
      <c r="Q25" s="2" t="s">
        <v>13</v>
      </c>
      <c r="R25" s="2" t="s">
        <v>14</v>
      </c>
      <c r="S25" s="2" t="s">
        <v>15</v>
      </c>
      <c r="T25" s="2" t="s">
        <v>16</v>
      </c>
      <c r="U25" s="2" t="s">
        <v>17</v>
      </c>
      <c r="V25" s="2" t="s">
        <v>18</v>
      </c>
      <c r="W25" s="2" t="s">
        <v>19</v>
      </c>
      <c r="X25" s="2" t="s">
        <v>20</v>
      </c>
    </row>
    <row r="26" spans="1:27" x14ac:dyDescent="0.25">
      <c r="A26" s="11"/>
      <c r="B26" s="12"/>
      <c r="N26" s="2">
        <v>2.33</v>
      </c>
      <c r="O26" s="3">
        <v>30</v>
      </c>
      <c r="P26" s="3">
        <v>18</v>
      </c>
      <c r="Q26" s="3">
        <v>14</v>
      </c>
      <c r="R26" s="3">
        <v>10</v>
      </c>
      <c r="S26" s="3">
        <v>8</v>
      </c>
      <c r="T26" s="3">
        <v>4.833333333333333</v>
      </c>
      <c r="U26" s="3">
        <v>4</v>
      </c>
      <c r="V26" s="3">
        <v>3</v>
      </c>
      <c r="W26" s="3">
        <v>2</v>
      </c>
      <c r="X26" s="3">
        <v>0.98611111111111116</v>
      </c>
    </row>
    <row r="27" spans="1:27" x14ac:dyDescent="0.25">
      <c r="A27" s="11"/>
      <c r="B27" s="12"/>
      <c r="N27" s="2">
        <v>5</v>
      </c>
      <c r="O27" s="3">
        <v>36</v>
      </c>
      <c r="P27" s="3">
        <v>24</v>
      </c>
      <c r="Q27" s="3">
        <v>20</v>
      </c>
      <c r="R27" s="3">
        <v>16</v>
      </c>
      <c r="S27" s="3">
        <v>11</v>
      </c>
      <c r="T27" s="3">
        <v>6.5</v>
      </c>
      <c r="U27" s="3">
        <v>4.5</v>
      </c>
      <c r="V27" s="3">
        <v>3</v>
      </c>
      <c r="W27" s="3">
        <v>1.8958333333333333</v>
      </c>
      <c r="X27" s="3">
        <v>2</v>
      </c>
    </row>
    <row r="28" spans="1:27" x14ac:dyDescent="0.25">
      <c r="A28" s="11"/>
      <c r="B28" s="13"/>
      <c r="N28" s="2">
        <v>10</v>
      </c>
      <c r="O28" s="3">
        <v>48</v>
      </c>
      <c r="P28" s="3">
        <v>30</v>
      </c>
      <c r="Q28" s="3">
        <v>28</v>
      </c>
      <c r="R28" s="3">
        <v>21</v>
      </c>
      <c r="S28" s="3">
        <v>14.5</v>
      </c>
      <c r="T28" s="3">
        <v>8.1666666666666661</v>
      </c>
      <c r="U28" s="3">
        <v>5.5</v>
      </c>
      <c r="V28" s="3">
        <v>3.75</v>
      </c>
      <c r="W28" s="3">
        <v>3</v>
      </c>
      <c r="X28" s="3">
        <v>1.7083333333333333</v>
      </c>
    </row>
    <row r="29" spans="1:27" x14ac:dyDescent="0.25">
      <c r="A29" s="14"/>
      <c r="B29" s="13"/>
      <c r="N29" s="2">
        <v>20</v>
      </c>
      <c r="O29" s="3">
        <v>54</v>
      </c>
      <c r="P29" s="3">
        <v>39</v>
      </c>
      <c r="Q29" s="3">
        <v>34</v>
      </c>
      <c r="R29" s="3">
        <v>25</v>
      </c>
      <c r="S29" s="3">
        <v>17.5</v>
      </c>
      <c r="T29" s="3">
        <v>9.8333333333333339</v>
      </c>
      <c r="U29" s="3">
        <v>6.5</v>
      </c>
      <c r="V29" s="3">
        <v>4.416666666666667</v>
      </c>
      <c r="W29" s="3">
        <v>2.8541666666666665</v>
      </c>
      <c r="X29" s="3">
        <v>3</v>
      </c>
    </row>
    <row r="30" spans="1:27" x14ac:dyDescent="0.25">
      <c r="A30" s="11"/>
      <c r="B30" s="13"/>
      <c r="N30" s="2">
        <v>50</v>
      </c>
      <c r="O30" s="3">
        <v>60</v>
      </c>
      <c r="P30" s="3">
        <v>48</v>
      </c>
      <c r="Q30" s="3">
        <v>42</v>
      </c>
      <c r="R30" s="3">
        <v>32</v>
      </c>
      <c r="S30" s="3">
        <v>21.5</v>
      </c>
      <c r="T30" s="3">
        <v>12.166666666666666</v>
      </c>
      <c r="U30" s="3">
        <v>7.916666666666667</v>
      </c>
      <c r="V30" s="3">
        <v>5.375</v>
      </c>
      <c r="W30" s="3">
        <v>4</v>
      </c>
      <c r="X30" s="3">
        <v>3</v>
      </c>
    </row>
    <row r="31" spans="1:27" x14ac:dyDescent="0.25">
      <c r="A31" s="15"/>
      <c r="B31" s="16"/>
      <c r="N31" s="2">
        <v>100</v>
      </c>
      <c r="O31" s="3">
        <v>78</v>
      </c>
      <c r="P31" s="3">
        <v>48</v>
      </c>
      <c r="Q31" s="3">
        <v>48</v>
      </c>
      <c r="R31" s="3">
        <v>37</v>
      </c>
      <c r="S31" s="3">
        <v>24.5</v>
      </c>
      <c r="T31" s="3">
        <v>13.666666666666666</v>
      </c>
      <c r="U31" s="3">
        <v>8.9166666666666661</v>
      </c>
      <c r="V31" s="3">
        <v>6.041666666666667</v>
      </c>
      <c r="W31" s="3">
        <v>3.8333333333333335</v>
      </c>
      <c r="X31" s="3">
        <v>2.75</v>
      </c>
    </row>
    <row r="33" spans="1:24" x14ac:dyDescent="0.25">
      <c r="A33" s="11"/>
      <c r="B33" s="12"/>
      <c r="N33" t="s">
        <v>22</v>
      </c>
      <c r="O33" t="s">
        <v>35</v>
      </c>
    </row>
    <row r="34" spans="1:24" x14ac:dyDescent="0.25">
      <c r="A34" s="11"/>
      <c r="B34" s="12"/>
      <c r="N34" s="2" t="s">
        <v>3</v>
      </c>
      <c r="O34" s="2" t="s">
        <v>11</v>
      </c>
      <c r="P34" s="2" t="s">
        <v>12</v>
      </c>
      <c r="Q34" s="2" t="s">
        <v>13</v>
      </c>
      <c r="R34" s="2" t="s">
        <v>14</v>
      </c>
      <c r="S34" s="2" t="s">
        <v>15</v>
      </c>
      <c r="T34" s="2" t="s">
        <v>16</v>
      </c>
      <c r="U34" s="2" t="s">
        <v>17</v>
      </c>
      <c r="V34" s="2" t="s">
        <v>18</v>
      </c>
      <c r="W34" s="2" t="s">
        <v>19</v>
      </c>
      <c r="X34" s="2" t="s">
        <v>20</v>
      </c>
    </row>
    <row r="35" spans="1:24" x14ac:dyDescent="0.25">
      <c r="A35" s="11"/>
      <c r="B35" s="13"/>
      <c r="N35" s="2">
        <v>2.33</v>
      </c>
      <c r="O35" s="3">
        <v>30</v>
      </c>
      <c r="P35" s="3">
        <v>18</v>
      </c>
      <c r="Q35" s="3">
        <v>14</v>
      </c>
      <c r="R35" s="3">
        <v>10</v>
      </c>
      <c r="S35" s="3">
        <v>8</v>
      </c>
      <c r="T35" s="3">
        <v>4.833333333333333</v>
      </c>
      <c r="U35" s="3">
        <v>4</v>
      </c>
      <c r="V35" s="3">
        <v>3</v>
      </c>
      <c r="W35" s="3">
        <v>2</v>
      </c>
      <c r="X35" s="3">
        <v>0.98611111111111116</v>
      </c>
    </row>
    <row r="36" spans="1:24" x14ac:dyDescent="0.25">
      <c r="A36" s="14"/>
      <c r="B36" s="13"/>
      <c r="N36" s="2">
        <v>5</v>
      </c>
      <c r="O36" s="3">
        <v>36</v>
      </c>
      <c r="P36" s="3">
        <v>24</v>
      </c>
      <c r="Q36" s="3">
        <v>20</v>
      </c>
      <c r="R36" s="3">
        <v>16</v>
      </c>
      <c r="S36" s="3">
        <v>11</v>
      </c>
      <c r="T36" s="3">
        <v>6.5</v>
      </c>
      <c r="U36" s="3">
        <v>4.5</v>
      </c>
      <c r="V36" s="3">
        <v>3</v>
      </c>
      <c r="W36" s="3">
        <v>1.8958333333333333</v>
      </c>
      <c r="X36" s="3">
        <v>2</v>
      </c>
    </row>
    <row r="37" spans="1:24" x14ac:dyDescent="0.25">
      <c r="A37" s="11"/>
      <c r="B37" s="13"/>
      <c r="N37" s="2">
        <v>10</v>
      </c>
      <c r="O37" s="3">
        <v>48</v>
      </c>
      <c r="P37" s="3">
        <v>30</v>
      </c>
      <c r="Q37" s="3">
        <v>28</v>
      </c>
      <c r="R37" s="3">
        <v>21</v>
      </c>
      <c r="S37" s="3">
        <v>14.5</v>
      </c>
      <c r="T37" s="3">
        <v>8.1666666666666661</v>
      </c>
      <c r="U37" s="3">
        <v>5.5</v>
      </c>
      <c r="V37" s="3">
        <v>3.75</v>
      </c>
      <c r="W37" s="3">
        <v>3</v>
      </c>
      <c r="X37" s="3">
        <v>1.7083333333333333</v>
      </c>
    </row>
    <row r="38" spans="1:24" x14ac:dyDescent="0.25">
      <c r="A38" s="15"/>
      <c r="B38" s="16"/>
      <c r="N38" s="2">
        <v>20</v>
      </c>
      <c r="O38" s="3">
        <v>54</v>
      </c>
      <c r="P38" s="3">
        <v>39</v>
      </c>
      <c r="Q38" s="3">
        <v>34</v>
      </c>
      <c r="R38" s="3">
        <v>25</v>
      </c>
      <c r="S38" s="3">
        <v>17.5</v>
      </c>
      <c r="T38" s="3">
        <v>9.8333333333333339</v>
      </c>
      <c r="U38" s="3">
        <v>6.5</v>
      </c>
      <c r="V38" s="3">
        <v>4.416666666666667</v>
      </c>
      <c r="W38" s="3">
        <v>2.8541666666666665</v>
      </c>
      <c r="X38" s="3">
        <v>3</v>
      </c>
    </row>
    <row r="39" spans="1:24" x14ac:dyDescent="0.25">
      <c r="N39" s="2">
        <v>50</v>
      </c>
      <c r="O39" s="3">
        <v>60</v>
      </c>
      <c r="P39" s="3">
        <v>48</v>
      </c>
      <c r="Q39" s="3">
        <v>42</v>
      </c>
      <c r="R39" s="3">
        <v>32</v>
      </c>
      <c r="S39" s="3">
        <v>21.5</v>
      </c>
      <c r="T39" s="3">
        <v>12.166666666666666</v>
      </c>
      <c r="U39" s="3">
        <v>7.916666666666667</v>
      </c>
      <c r="V39" s="3">
        <v>5.375</v>
      </c>
      <c r="W39" s="3">
        <v>4</v>
      </c>
      <c r="X39" s="3">
        <v>3</v>
      </c>
    </row>
    <row r="40" spans="1:24" x14ac:dyDescent="0.25">
      <c r="N40" s="2">
        <v>100</v>
      </c>
      <c r="O40" s="3">
        <v>78</v>
      </c>
      <c r="P40" s="3">
        <v>57</v>
      </c>
      <c r="Q40" s="3">
        <v>48</v>
      </c>
      <c r="R40" s="3">
        <v>37</v>
      </c>
      <c r="S40" s="3">
        <v>24.5</v>
      </c>
      <c r="T40" s="3">
        <v>13.666666666666666</v>
      </c>
      <c r="U40" s="3">
        <v>8.9166666666666661</v>
      </c>
      <c r="V40" s="3">
        <v>6.041666666666667</v>
      </c>
      <c r="W40" s="3">
        <v>3.8333333333333335</v>
      </c>
      <c r="X40" s="3">
        <v>2.75</v>
      </c>
    </row>
    <row r="55" spans="18:18" x14ac:dyDescent="0.25">
      <c r="R55" s="1"/>
    </row>
    <row r="56" spans="18:18" x14ac:dyDescent="0.25">
      <c r="R56" s="1"/>
    </row>
    <row r="57" spans="18:18" x14ac:dyDescent="0.25">
      <c r="R57" s="1"/>
    </row>
    <row r="58" spans="18:18" x14ac:dyDescent="0.25">
      <c r="R58" s="1"/>
    </row>
  </sheetData>
  <protectedRanges>
    <protectedRange sqref="B12:B14 B26:B28 B33:B35" name="Range1"/>
  </protectedRanges>
  <mergeCells count="5">
    <mergeCell ref="A10:K10"/>
    <mergeCell ref="A9:B9"/>
    <mergeCell ref="A1:K2"/>
    <mergeCell ref="A7:H7"/>
    <mergeCell ref="A8:H8"/>
  </mergeCells>
  <dataValidations count="6">
    <dataValidation type="list" allowBlank="1" showInputMessage="1" showErrorMessage="1" error="No value input" sqref="B14" xr:uid="{379E156C-D6BC-4957-A427-88F773C4BA1A}">
      <formula1>$M$17:$M$20</formula1>
    </dataValidation>
    <dataValidation type="list" allowBlank="1" showInputMessage="1" showErrorMessage="1" sqref="B13" xr:uid="{C45AD491-2861-4E92-96E4-701516C7FA8C}">
      <formula1>$M$12:$M$16</formula1>
    </dataValidation>
    <dataValidation type="list" allowBlank="1" showInputMessage="1" showErrorMessage="1" sqref="B12" xr:uid="{0B421974-BDEB-43E7-A835-F1FFC99A3928}">
      <formula1>$M$7:$M$10</formula1>
    </dataValidation>
    <dataValidation type="list" allowBlank="1" showInputMessage="1" showErrorMessage="1" sqref="B16 B37 B30" xr:uid="{914FBF2C-CBCA-41F1-B4E1-525DBA62A0B3}">
      <formula1>$O$7:$X$7</formula1>
    </dataValidation>
    <dataValidation type="custom" allowBlank="1" showInputMessage="1" showErrorMessage="1" error="No value input" sqref="B28 B35" xr:uid="{36366CBF-8E9A-4A8F-B1D4-4DD2465B85D1}">
      <formula1>M51</formula1>
    </dataValidation>
    <dataValidation type="list" allowBlank="1" showInputMessage="1" showErrorMessage="1" sqref="B15 B36 B29" xr:uid="{5DDDDF0A-3FC2-458C-972B-38112CF7B8F3}">
      <formula1>$N$8:$N$13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31ABD-F788-453D-BDB7-E3B1E284CA36}">
  <dimension ref="A1:U50"/>
  <sheetViews>
    <sheetView tabSelected="1" workbookViewId="0">
      <selection activeCell="Q14" sqref="Q14"/>
    </sheetView>
  </sheetViews>
  <sheetFormatPr defaultRowHeight="15" x14ac:dyDescent="0.25"/>
  <cols>
    <col min="2" max="2" width="11.28515625" customWidth="1"/>
    <col min="8" max="8" width="8.5703125" customWidth="1"/>
    <col min="9" max="9" width="9.28515625" customWidth="1"/>
    <col min="10" max="23" width="9.140625" customWidth="1"/>
    <col min="26" max="29" width="25.7109375" customWidth="1"/>
  </cols>
  <sheetData>
    <row r="1" spans="1:14" ht="15" customHeight="1" x14ac:dyDescent="0.25">
      <c r="A1" s="83" t="s">
        <v>56</v>
      </c>
      <c r="B1" s="84"/>
      <c r="C1" s="84"/>
      <c r="D1" s="84"/>
      <c r="E1" s="84"/>
      <c r="F1" s="84"/>
      <c r="G1" s="84"/>
      <c r="H1" s="84"/>
      <c r="I1" s="84"/>
      <c r="J1" s="84"/>
      <c r="K1" s="85"/>
      <c r="L1" s="61"/>
      <c r="M1" s="61"/>
      <c r="N1" s="61"/>
    </row>
    <row r="2" spans="1:14" ht="15.7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8"/>
      <c r="L2" s="61"/>
      <c r="M2" s="61"/>
      <c r="N2" s="61"/>
    </row>
    <row r="3" spans="1:14" ht="15" customHeight="1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1"/>
      <c r="L3" s="61"/>
      <c r="M3" s="61"/>
      <c r="N3" s="61"/>
    </row>
    <row r="4" spans="1:14" x14ac:dyDescent="0.25">
      <c r="A4" s="51" t="s">
        <v>37</v>
      </c>
      <c r="B4" s="59"/>
      <c r="C4" s="59"/>
      <c r="D4" s="59"/>
      <c r="E4" s="59"/>
      <c r="F4" s="59"/>
      <c r="G4" s="59"/>
      <c r="H4" s="59"/>
      <c r="I4" s="59"/>
      <c r="J4" s="59"/>
      <c r="K4" s="52"/>
      <c r="L4" s="61"/>
      <c r="M4" s="61"/>
      <c r="N4" s="61"/>
    </row>
    <row r="5" spans="1:14" x14ac:dyDescent="0.25">
      <c r="A5" s="100" t="s">
        <v>61</v>
      </c>
      <c r="B5" s="99"/>
      <c r="C5" s="99"/>
      <c r="D5" s="99"/>
      <c r="E5" s="99"/>
      <c r="F5" s="99"/>
      <c r="G5" s="99"/>
      <c r="H5" s="99"/>
      <c r="I5" s="99"/>
      <c r="J5" s="99"/>
      <c r="K5" s="101"/>
      <c r="L5" s="61"/>
      <c r="M5" s="61"/>
      <c r="N5" s="61"/>
    </row>
    <row r="6" spans="1:14" x14ac:dyDescent="0.25">
      <c r="A6" s="96" t="s">
        <v>38</v>
      </c>
      <c r="B6" s="55"/>
      <c r="C6" s="55" t="s">
        <v>39</v>
      </c>
      <c r="D6" s="55"/>
      <c r="E6" s="55" t="s">
        <v>40</v>
      </c>
      <c r="F6" s="55"/>
      <c r="G6" s="55" t="s">
        <v>57</v>
      </c>
      <c r="H6" s="55"/>
      <c r="I6" s="55" t="s">
        <v>41</v>
      </c>
      <c r="J6" s="58" t="s">
        <v>49</v>
      </c>
      <c r="K6" s="79" t="s">
        <v>50</v>
      </c>
      <c r="L6" s="61"/>
      <c r="M6" s="61"/>
      <c r="N6" s="61"/>
    </row>
    <row r="7" spans="1:14" ht="21.75" customHeight="1" x14ac:dyDescent="0.25">
      <c r="A7" s="96"/>
      <c r="B7" s="55"/>
      <c r="C7" s="55"/>
      <c r="D7" s="55"/>
      <c r="E7" s="55"/>
      <c r="F7" s="55"/>
      <c r="G7" s="55"/>
      <c r="H7" s="55"/>
      <c r="I7" s="55"/>
      <c r="J7" s="58"/>
      <c r="K7" s="79"/>
      <c r="L7" s="61"/>
      <c r="M7" s="61"/>
      <c r="N7" s="61"/>
    </row>
    <row r="8" spans="1:14" x14ac:dyDescent="0.25">
      <c r="A8" s="53" t="s">
        <v>42</v>
      </c>
      <c r="B8" s="54"/>
      <c r="C8" s="50">
        <v>164</v>
      </c>
      <c r="D8" s="50"/>
      <c r="E8" s="50">
        <v>504</v>
      </c>
      <c r="F8" s="50"/>
      <c r="G8" s="74">
        <f>E8-C8</f>
        <v>340</v>
      </c>
      <c r="H8" s="74"/>
      <c r="I8" s="74">
        <v>0.9</v>
      </c>
      <c r="J8" s="97">
        <f>(I8*C8*Location!$B$17)/(3600)</f>
        <v>1.0249999999999999</v>
      </c>
      <c r="K8" s="98">
        <f>(I8*E8*Location!$B$17)/(3600)</f>
        <v>3.15</v>
      </c>
      <c r="L8" s="61"/>
      <c r="M8" s="61"/>
      <c r="N8" s="61"/>
    </row>
    <row r="9" spans="1:14" x14ac:dyDescent="0.25">
      <c r="A9" s="53"/>
      <c r="B9" s="54"/>
      <c r="C9" s="50"/>
      <c r="D9" s="50"/>
      <c r="E9" s="50"/>
      <c r="F9" s="50"/>
      <c r="G9" s="74"/>
      <c r="H9" s="74"/>
      <c r="I9" s="74"/>
      <c r="J9" s="97"/>
      <c r="K9" s="98"/>
      <c r="L9" s="61"/>
      <c r="M9" s="61"/>
      <c r="N9" s="61"/>
    </row>
    <row r="10" spans="1:14" x14ac:dyDescent="0.25">
      <c r="A10" s="53" t="s">
        <v>53</v>
      </c>
      <c r="B10" s="54"/>
      <c r="C10" s="50">
        <v>0</v>
      </c>
      <c r="D10" s="50"/>
      <c r="E10" s="50">
        <v>199</v>
      </c>
      <c r="F10" s="50"/>
      <c r="G10" s="74">
        <f t="shared" ref="G10" si="0">E10-C10</f>
        <v>199</v>
      </c>
      <c r="H10" s="74"/>
      <c r="I10" s="74">
        <v>0.85</v>
      </c>
      <c r="J10" s="97">
        <f>(I10*C10*Location!$B$17)/(3600)</f>
        <v>0</v>
      </c>
      <c r="K10" s="98">
        <f>(I10*E10*Location!$B$17)/(3600)</f>
        <v>1.1746527777777778</v>
      </c>
      <c r="L10" s="61"/>
      <c r="M10" s="61"/>
      <c r="N10" s="61"/>
    </row>
    <row r="11" spans="1:14" x14ac:dyDescent="0.25">
      <c r="A11" s="53"/>
      <c r="B11" s="54"/>
      <c r="C11" s="50"/>
      <c r="D11" s="50"/>
      <c r="E11" s="50"/>
      <c r="F11" s="50"/>
      <c r="G11" s="74"/>
      <c r="H11" s="74"/>
      <c r="I11" s="74"/>
      <c r="J11" s="97"/>
      <c r="K11" s="98"/>
      <c r="L11" s="61"/>
      <c r="M11" s="61"/>
      <c r="N11" s="61"/>
    </row>
    <row r="12" spans="1:14" x14ac:dyDescent="0.25">
      <c r="A12" s="53" t="s">
        <v>43</v>
      </c>
      <c r="B12" s="54"/>
      <c r="C12" s="50">
        <v>374</v>
      </c>
      <c r="D12" s="50"/>
      <c r="E12" s="50">
        <v>0</v>
      </c>
      <c r="F12" s="50"/>
      <c r="G12" s="74">
        <f t="shared" ref="G12" si="1">E12-C12</f>
        <v>-374</v>
      </c>
      <c r="H12" s="74"/>
      <c r="I12" s="74">
        <v>0.8</v>
      </c>
      <c r="J12" s="97">
        <f>(I12*C12*Location!$B$17)/(3600)</f>
        <v>2.0777777777777779</v>
      </c>
      <c r="K12" s="98">
        <f>(I12*E12*Location!$B$17)/(3600)</f>
        <v>0</v>
      </c>
      <c r="L12" s="61"/>
      <c r="M12" s="61"/>
      <c r="N12" s="61"/>
    </row>
    <row r="13" spans="1:14" x14ac:dyDescent="0.25">
      <c r="A13" s="53"/>
      <c r="B13" s="54"/>
      <c r="C13" s="50"/>
      <c r="D13" s="50"/>
      <c r="E13" s="50"/>
      <c r="F13" s="50"/>
      <c r="G13" s="74"/>
      <c r="H13" s="74"/>
      <c r="I13" s="74"/>
      <c r="J13" s="97"/>
      <c r="K13" s="98"/>
      <c r="L13" s="61"/>
      <c r="M13" s="61"/>
      <c r="N13" s="61"/>
    </row>
    <row r="14" spans="1:14" x14ac:dyDescent="0.25">
      <c r="A14" s="53" t="s">
        <v>44</v>
      </c>
      <c r="B14" s="54"/>
      <c r="C14" s="50">
        <v>0</v>
      </c>
      <c r="D14" s="50"/>
      <c r="E14" s="50">
        <v>0</v>
      </c>
      <c r="F14" s="50"/>
      <c r="G14" s="74">
        <f t="shared" ref="G14" si="2">E14-C14</f>
        <v>0</v>
      </c>
      <c r="H14" s="74"/>
      <c r="I14" s="74">
        <v>0.5</v>
      </c>
      <c r="J14" s="97">
        <f>(I14*C14*Location!$B$17)/(3600)</f>
        <v>0</v>
      </c>
      <c r="K14" s="98">
        <f>(I14*E14*Location!$B$17)/(3600)</f>
        <v>0</v>
      </c>
      <c r="L14" s="61"/>
      <c r="M14" s="61"/>
      <c r="N14" s="61"/>
    </row>
    <row r="15" spans="1:14" x14ac:dyDescent="0.25">
      <c r="A15" s="53"/>
      <c r="B15" s="54"/>
      <c r="C15" s="50"/>
      <c r="D15" s="50"/>
      <c r="E15" s="50"/>
      <c r="F15" s="50"/>
      <c r="G15" s="74"/>
      <c r="H15" s="74"/>
      <c r="I15" s="74"/>
      <c r="J15" s="97"/>
      <c r="K15" s="98"/>
      <c r="L15" s="61"/>
      <c r="M15" s="61"/>
      <c r="N15" s="61"/>
    </row>
    <row r="16" spans="1:14" x14ac:dyDescent="0.25">
      <c r="A16" s="53" t="s">
        <v>45</v>
      </c>
      <c r="B16" s="54"/>
      <c r="C16" s="50">
        <v>481</v>
      </c>
      <c r="D16" s="50"/>
      <c r="E16" s="50">
        <v>316</v>
      </c>
      <c r="F16" s="50"/>
      <c r="G16" s="74">
        <f t="shared" ref="G16" si="3">E16-C16</f>
        <v>-165</v>
      </c>
      <c r="H16" s="74"/>
      <c r="I16" s="74">
        <f>Location!AA16</f>
        <v>0.2</v>
      </c>
      <c r="J16" s="97">
        <f>(I16*C16*Location!$B$17)/(3600)</f>
        <v>0.66805555555555551</v>
      </c>
      <c r="K16" s="98">
        <f>(I16*E16*Location!$B$17)/(3600)</f>
        <v>0.43888888888888888</v>
      </c>
      <c r="L16" s="61"/>
      <c r="M16" s="61"/>
      <c r="N16" s="61"/>
    </row>
    <row r="17" spans="1:20" x14ac:dyDescent="0.25">
      <c r="A17" s="53"/>
      <c r="B17" s="54"/>
      <c r="C17" s="50"/>
      <c r="D17" s="50"/>
      <c r="E17" s="50"/>
      <c r="F17" s="50"/>
      <c r="G17" s="74"/>
      <c r="H17" s="74"/>
      <c r="I17" s="74"/>
      <c r="J17" s="97"/>
      <c r="K17" s="98"/>
      <c r="L17" s="61"/>
      <c r="M17" s="61"/>
      <c r="N17" s="61"/>
    </row>
    <row r="18" spans="1:20" x14ac:dyDescent="0.25">
      <c r="A18" s="53" t="s">
        <v>46</v>
      </c>
      <c r="B18" s="54"/>
      <c r="C18" s="74">
        <f>SUM(C8:D17)</f>
        <v>1019</v>
      </c>
      <c r="D18" s="74"/>
      <c r="E18" s="74">
        <f>SUM(E8:F17)</f>
        <v>1019</v>
      </c>
      <c r="F18" s="74"/>
      <c r="G18" s="74">
        <f t="shared" ref="G18" si="4">E18-C18</f>
        <v>0</v>
      </c>
      <c r="H18" s="74"/>
      <c r="I18" s="74"/>
      <c r="J18" s="97">
        <f>SUM(J8:J17)</f>
        <v>3.7708333333333335</v>
      </c>
      <c r="K18" s="98">
        <f>SUM(K8:K17)</f>
        <v>4.7635416666666668</v>
      </c>
      <c r="L18" s="61"/>
      <c r="M18" s="61"/>
      <c r="N18" s="61"/>
    </row>
    <row r="19" spans="1:20" x14ac:dyDescent="0.25">
      <c r="A19" s="53"/>
      <c r="B19" s="54"/>
      <c r="C19" s="74"/>
      <c r="D19" s="74"/>
      <c r="E19" s="74"/>
      <c r="F19" s="74"/>
      <c r="G19" s="74"/>
      <c r="H19" s="74"/>
      <c r="I19" s="74"/>
      <c r="J19" s="97"/>
      <c r="K19" s="98"/>
      <c r="L19" s="61"/>
      <c r="M19" s="61"/>
      <c r="N19" s="61"/>
    </row>
    <row r="20" spans="1:20" x14ac:dyDescent="0.25">
      <c r="A20" s="56"/>
      <c r="B20" s="71"/>
      <c r="C20" s="71"/>
      <c r="D20" s="71"/>
      <c r="E20" s="71"/>
      <c r="F20" s="71"/>
      <c r="G20" s="71"/>
      <c r="H20" s="71"/>
      <c r="I20" s="71"/>
      <c r="J20" s="71"/>
      <c r="K20" s="57"/>
      <c r="L20" s="61"/>
      <c r="M20" s="61"/>
      <c r="N20" s="61"/>
    </row>
    <row r="21" spans="1:20" ht="14.45" customHeight="1" x14ac:dyDescent="0.25">
      <c r="A21" s="51" t="s">
        <v>47</v>
      </c>
      <c r="B21" s="59"/>
      <c r="C21" s="59"/>
      <c r="D21" s="59"/>
      <c r="E21" s="59"/>
      <c r="F21" s="59"/>
      <c r="G21" s="59"/>
      <c r="H21" s="59"/>
      <c r="I21" s="59"/>
      <c r="J21" s="59"/>
      <c r="K21" s="52"/>
      <c r="L21" s="61"/>
      <c r="M21" s="61"/>
      <c r="N21" s="61"/>
    </row>
    <row r="22" spans="1:20" ht="14.45" customHeight="1" x14ac:dyDescent="0.25">
      <c r="A22" s="72" t="str">
        <f>IF(C18=E18,"Areas add up","Areas do not add up, check area values")</f>
        <v>Areas add up</v>
      </c>
      <c r="B22" s="60"/>
      <c r="C22" s="60"/>
      <c r="D22" s="60"/>
      <c r="E22" s="60"/>
      <c r="F22" s="60"/>
      <c r="G22" s="60"/>
      <c r="H22" s="60"/>
      <c r="I22" s="60"/>
      <c r="J22" s="60"/>
      <c r="K22" s="80"/>
      <c r="L22" s="61"/>
      <c r="M22" s="61"/>
      <c r="N22" s="61"/>
    </row>
    <row r="23" spans="1:20" ht="15" customHeight="1" x14ac:dyDescent="0.25">
      <c r="A23" s="72" t="str">
        <f>IF(((SUM(E8:F15))/E18)&gt;0.7,"Impervious area greater than 70%-Engineering solution required","Total impervious area less than 70%")</f>
        <v>Total impervious area less than 70%</v>
      </c>
      <c r="B23" s="60"/>
      <c r="C23" s="60"/>
      <c r="D23" s="60"/>
      <c r="E23" s="60"/>
      <c r="F23" s="60"/>
      <c r="G23" s="60"/>
      <c r="H23" s="60"/>
      <c r="I23" s="60"/>
      <c r="J23" s="60"/>
      <c r="K23" s="80"/>
      <c r="L23" s="61"/>
      <c r="M23" s="61"/>
      <c r="N23" s="61"/>
    </row>
    <row r="24" spans="1:20" x14ac:dyDescent="0.25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1"/>
      <c r="L24" s="61"/>
      <c r="M24" s="61"/>
      <c r="N24" s="61"/>
    </row>
    <row r="25" spans="1:20" ht="15" customHeight="1" x14ac:dyDescent="0.25">
      <c r="A25" s="51" t="s">
        <v>48</v>
      </c>
      <c r="B25" s="59"/>
      <c r="C25" s="59"/>
      <c r="D25" s="59"/>
      <c r="E25" s="59"/>
      <c r="F25" s="59"/>
      <c r="G25" s="59"/>
      <c r="H25" s="59"/>
      <c r="I25" s="59"/>
      <c r="J25" s="59"/>
      <c r="K25" s="52"/>
      <c r="L25" s="61"/>
      <c r="M25" s="61"/>
      <c r="N25" s="61"/>
    </row>
    <row r="26" spans="1:20" x14ac:dyDescent="0.25">
      <c r="A26" s="72" t="s">
        <v>54</v>
      </c>
      <c r="B26" s="60"/>
      <c r="C26" s="60"/>
      <c r="D26" s="60"/>
      <c r="E26" s="60"/>
      <c r="F26" s="60"/>
      <c r="G26" s="60"/>
      <c r="H26" s="60"/>
      <c r="I26" s="60"/>
      <c r="J26" s="60"/>
      <c r="K26" s="81">
        <f>J18</f>
        <v>3.7708333333333335</v>
      </c>
      <c r="L26" s="73"/>
      <c r="M26" s="73"/>
      <c r="N26" s="73"/>
      <c r="O26" s="20"/>
      <c r="P26" s="20"/>
      <c r="Q26" s="20"/>
      <c r="R26" s="20"/>
      <c r="S26" s="20"/>
      <c r="T26" s="20"/>
    </row>
    <row r="27" spans="1:20" ht="15" customHeight="1" x14ac:dyDescent="0.25">
      <c r="A27" s="72" t="s">
        <v>55</v>
      </c>
      <c r="B27" s="60"/>
      <c r="C27" s="60"/>
      <c r="D27" s="60"/>
      <c r="E27" s="60"/>
      <c r="F27" s="60"/>
      <c r="G27" s="60"/>
      <c r="H27" s="60"/>
      <c r="I27" s="60"/>
      <c r="J27" s="60"/>
      <c r="K27" s="82">
        <f>K18</f>
        <v>4.7635416666666668</v>
      </c>
      <c r="L27" s="61"/>
      <c r="M27" s="61"/>
      <c r="N27" s="61"/>
    </row>
    <row r="28" spans="1:20" x14ac:dyDescent="0.2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1"/>
      <c r="L28" s="61"/>
      <c r="M28" s="61"/>
      <c r="N28" s="61"/>
    </row>
    <row r="29" spans="1:20" ht="15" customHeight="1" x14ac:dyDescent="0.25">
      <c r="A29" s="51" t="s">
        <v>51</v>
      </c>
      <c r="B29" s="59"/>
      <c r="C29" s="59"/>
      <c r="D29" s="59"/>
      <c r="E29" s="59"/>
      <c r="F29" s="59"/>
      <c r="G29" s="59"/>
      <c r="H29" s="59"/>
      <c r="I29" s="59"/>
      <c r="J29" s="59"/>
      <c r="K29" s="52"/>
      <c r="L29" s="61"/>
      <c r="M29" s="61"/>
      <c r="N29" s="61"/>
    </row>
    <row r="30" spans="1:20" ht="15" customHeight="1" x14ac:dyDescent="0.25">
      <c r="A30" s="72" t="s">
        <v>52</v>
      </c>
      <c r="B30" s="60"/>
      <c r="C30" s="60"/>
      <c r="D30" s="60"/>
      <c r="E30" s="60"/>
      <c r="F30" s="60"/>
      <c r="G30" s="60"/>
      <c r="H30" s="60"/>
      <c r="I30" s="60"/>
      <c r="J30" s="60"/>
      <c r="K30" s="104">
        <f>K18-J18</f>
        <v>0.9927083333333333</v>
      </c>
      <c r="L30" s="61"/>
      <c r="M30" s="61"/>
      <c r="N30" s="61"/>
    </row>
    <row r="31" spans="1:20" ht="15" customHeight="1" thickBot="1" x14ac:dyDescent="0.3">
      <c r="A31" s="102" t="s">
        <v>58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5">
        <f>(K30*3600*Location!AA17)/1000</f>
        <v>3.57375</v>
      </c>
      <c r="L31" s="61"/>
      <c r="M31" s="61"/>
      <c r="N31" s="61"/>
    </row>
    <row r="32" spans="1:20" x14ac:dyDescent="0.25"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61"/>
      <c r="M32" s="75"/>
      <c r="N32" s="76"/>
    </row>
    <row r="33" spans="1:21" ht="15" customHeight="1" x14ac:dyDescent="0.25">
      <c r="B33" s="77"/>
      <c r="C33" s="77"/>
      <c r="D33" s="77"/>
      <c r="E33" s="77"/>
      <c r="F33" s="77"/>
      <c r="G33" s="77"/>
      <c r="H33" s="78"/>
      <c r="I33" s="78"/>
      <c r="J33" s="77"/>
      <c r="K33" s="77"/>
    </row>
    <row r="34" spans="1:21" ht="15" customHeight="1" x14ac:dyDescent="0.25">
      <c r="B34" s="77"/>
      <c r="C34" s="77"/>
      <c r="D34" s="77"/>
      <c r="E34" s="77"/>
      <c r="F34" s="77"/>
      <c r="G34" s="77"/>
      <c r="H34" s="78"/>
      <c r="I34" s="78"/>
      <c r="J34" s="77"/>
      <c r="K34" s="77"/>
    </row>
    <row r="35" spans="1:21" x14ac:dyDescent="0.25">
      <c r="A35" s="62"/>
      <c r="B35" s="62"/>
      <c r="C35" s="62"/>
      <c r="D35" s="62"/>
      <c r="E35" s="62"/>
      <c r="F35" s="62"/>
      <c r="G35" s="62"/>
      <c r="H35" s="78"/>
      <c r="I35" s="62"/>
      <c r="J35" s="77"/>
      <c r="K35" s="77"/>
    </row>
    <row r="36" spans="1:21" ht="15" customHeight="1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77"/>
      <c r="U36" s="19"/>
    </row>
    <row r="37" spans="1:21" x14ac:dyDescent="0.25">
      <c r="A37" s="63"/>
      <c r="B37" s="63"/>
      <c r="C37" s="63"/>
      <c r="D37" s="63"/>
      <c r="E37" s="63"/>
      <c r="F37" s="63"/>
      <c r="G37" s="63"/>
      <c r="H37" s="63"/>
      <c r="I37" s="63"/>
    </row>
    <row r="38" spans="1:21" ht="15" customHeight="1" x14ac:dyDescent="0.25">
      <c r="A38" s="64"/>
      <c r="B38" s="64"/>
      <c r="C38" s="64"/>
      <c r="D38" s="64"/>
      <c r="E38" s="64"/>
      <c r="F38" s="68"/>
      <c r="G38" s="68"/>
      <c r="H38" s="62"/>
      <c r="I38" s="62"/>
    </row>
    <row r="39" spans="1:21" ht="15" customHeight="1" x14ac:dyDescent="0.25">
      <c r="A39" s="64"/>
      <c r="B39" s="64"/>
      <c r="C39" s="64"/>
      <c r="D39" s="64"/>
      <c r="E39" s="64"/>
      <c r="F39" s="64"/>
      <c r="G39" s="64"/>
      <c r="H39" s="62"/>
      <c r="I39" s="62"/>
    </row>
    <row r="40" spans="1:21" ht="15" customHeight="1" x14ac:dyDescent="0.25">
      <c r="A40" s="64"/>
      <c r="B40" s="64"/>
      <c r="C40" s="64"/>
      <c r="D40" s="64"/>
      <c r="E40" s="64"/>
      <c r="F40" s="69"/>
      <c r="G40" s="69"/>
      <c r="H40" s="62"/>
      <c r="I40" s="62"/>
    </row>
    <row r="41" spans="1:21" ht="15" customHeight="1" x14ac:dyDescent="0.25">
      <c r="A41" s="64"/>
      <c r="B41" s="64"/>
      <c r="C41" s="64"/>
      <c r="D41" s="64"/>
      <c r="E41" s="64"/>
      <c r="F41" s="70"/>
      <c r="G41" s="70"/>
      <c r="H41" s="62"/>
      <c r="I41" s="62"/>
    </row>
    <row r="42" spans="1:21" ht="15" customHeight="1" x14ac:dyDescent="0.25">
      <c r="A42" s="64"/>
      <c r="B42" s="64"/>
      <c r="C42" s="64"/>
      <c r="D42" s="64"/>
      <c r="E42" s="64"/>
      <c r="F42" s="64"/>
      <c r="G42" s="64"/>
      <c r="H42" s="63"/>
      <c r="I42" s="63"/>
    </row>
    <row r="43" spans="1:21" x14ac:dyDescent="0.25">
      <c r="A43" s="66"/>
      <c r="B43" s="64"/>
      <c r="C43" s="64"/>
      <c r="D43" s="64"/>
      <c r="E43" s="64"/>
      <c r="F43" s="64"/>
      <c r="G43" s="64"/>
      <c r="H43" s="62"/>
      <c r="I43" s="62"/>
    </row>
    <row r="44" spans="1:21" ht="15" customHeight="1" x14ac:dyDescent="0.25">
      <c r="A44" s="67"/>
      <c r="B44" s="67"/>
      <c r="C44" s="67"/>
      <c r="D44" s="67"/>
      <c r="E44" s="67"/>
      <c r="F44" s="67"/>
      <c r="G44" s="67"/>
      <c r="H44" s="67"/>
      <c r="I44" s="67"/>
    </row>
    <row r="45" spans="1:21" x14ac:dyDescent="0.25">
      <c r="A45" s="64"/>
      <c r="B45" s="62"/>
      <c r="C45" s="64"/>
      <c r="D45" s="64"/>
      <c r="E45" s="64"/>
      <c r="F45" s="64"/>
      <c r="G45" s="65"/>
      <c r="H45" s="62"/>
      <c r="I45" s="62"/>
    </row>
    <row r="46" spans="1:21" ht="15" customHeight="1" x14ac:dyDescent="0.25">
      <c r="A46" s="64"/>
      <c r="B46" s="64"/>
      <c r="C46" s="64"/>
      <c r="D46" s="64"/>
      <c r="E46" s="64"/>
      <c r="F46" s="64"/>
      <c r="G46" s="62"/>
      <c r="H46" s="62"/>
      <c r="I46" s="62"/>
    </row>
    <row r="47" spans="1:21" ht="15" customHeight="1" x14ac:dyDescent="0.25">
      <c r="A47" s="64"/>
      <c r="B47" s="64"/>
      <c r="C47" s="64"/>
      <c r="D47" s="64"/>
      <c r="E47" s="64"/>
      <c r="F47" s="64"/>
      <c r="G47" s="62"/>
      <c r="H47" s="62"/>
      <c r="I47" s="62"/>
    </row>
    <row r="48" spans="1:21" ht="15" customHeight="1" x14ac:dyDescent="0.25">
      <c r="A48" s="64"/>
      <c r="B48" s="64"/>
      <c r="C48" s="64"/>
      <c r="D48" s="64"/>
      <c r="E48" s="64"/>
      <c r="F48" s="64"/>
      <c r="G48" s="62"/>
      <c r="H48" s="62"/>
      <c r="I48" s="62"/>
    </row>
    <row r="49" spans="1:9" ht="15" customHeight="1" x14ac:dyDescent="0.25">
      <c r="A49" s="62"/>
      <c r="B49" s="64"/>
      <c r="C49" s="64"/>
      <c r="D49" s="64"/>
      <c r="E49" s="64"/>
      <c r="F49" s="64"/>
      <c r="G49" s="62"/>
      <c r="H49" s="62"/>
      <c r="I49" s="62"/>
    </row>
    <row r="50" spans="1:9" ht="15" customHeight="1" x14ac:dyDescent="0.25"/>
  </sheetData>
  <mergeCells count="64">
    <mergeCell ref="A30:J30"/>
    <mergeCell ref="A31:J31"/>
    <mergeCell ref="A29:K29"/>
    <mergeCell ref="A24:K24"/>
    <mergeCell ref="A28:K28"/>
    <mergeCell ref="A1:K2"/>
    <mergeCell ref="A4:K4"/>
    <mergeCell ref="A21:K21"/>
    <mergeCell ref="A22:K22"/>
    <mergeCell ref="A23:K23"/>
    <mergeCell ref="A3:K3"/>
    <mergeCell ref="A20:K20"/>
    <mergeCell ref="E12:F13"/>
    <mergeCell ref="G12:H13"/>
    <mergeCell ref="I14:I15"/>
    <mergeCell ref="A6:B7"/>
    <mergeCell ref="J6:J7"/>
    <mergeCell ref="J8:J9"/>
    <mergeCell ref="J10:J11"/>
    <mergeCell ref="J12:J13"/>
    <mergeCell ref="A14:B15"/>
    <mergeCell ref="J14:J15"/>
    <mergeCell ref="I8:I9"/>
    <mergeCell ref="I10:I11"/>
    <mergeCell ref="I12:I13"/>
    <mergeCell ref="C14:D15"/>
    <mergeCell ref="E14:F15"/>
    <mergeCell ref="G14:H15"/>
    <mergeCell ref="C10:D11"/>
    <mergeCell ref="E10:F11"/>
    <mergeCell ref="G10:H11"/>
    <mergeCell ref="C12:D13"/>
    <mergeCell ref="K6:K7"/>
    <mergeCell ref="K8:K9"/>
    <mergeCell ref="K10:K11"/>
    <mergeCell ref="K12:K13"/>
    <mergeCell ref="K14:K15"/>
    <mergeCell ref="K18:K19"/>
    <mergeCell ref="E16:F17"/>
    <mergeCell ref="G16:H17"/>
    <mergeCell ref="C18:D19"/>
    <mergeCell ref="E18:F19"/>
    <mergeCell ref="G18:H19"/>
    <mergeCell ref="K16:K17"/>
    <mergeCell ref="I16:I17"/>
    <mergeCell ref="J16:J17"/>
    <mergeCell ref="J18:J19"/>
    <mergeCell ref="I18:I19"/>
    <mergeCell ref="A16:B17"/>
    <mergeCell ref="A18:B19"/>
    <mergeCell ref="C6:D7"/>
    <mergeCell ref="E6:F7"/>
    <mergeCell ref="G6:H7"/>
    <mergeCell ref="I6:I7"/>
    <mergeCell ref="A8:B9"/>
    <mergeCell ref="A10:B11"/>
    <mergeCell ref="A12:B13"/>
    <mergeCell ref="C8:D9"/>
    <mergeCell ref="E8:F9"/>
    <mergeCell ref="G8:H9"/>
    <mergeCell ref="C16:D17"/>
    <mergeCell ref="A25:K25"/>
    <mergeCell ref="A26:J26"/>
    <mergeCell ref="A27:J27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04D958E-6139-47E8-8F6C-16B3623870D6}">
          <x14:formula1>
            <xm:f>#REF!</xm:f>
          </x14:formula1>
          <xm:sqref>F43:G43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Location</vt:lpstr>
      <vt:lpstr>Areas</vt:lpstr>
      <vt:lpstr>Areas!Print_Area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Gonzalez Villota</dc:creator>
  <cp:lastModifiedBy>Nico Gonzalez Villota</cp:lastModifiedBy>
  <cp:lastPrinted>2024-07-08T23:19:29Z</cp:lastPrinted>
  <dcterms:created xsi:type="dcterms:W3CDTF">2024-02-07T22:24:26Z</dcterms:created>
  <dcterms:modified xsi:type="dcterms:W3CDTF">2024-07-08T23:24:47Z</dcterms:modified>
</cp:coreProperties>
</file>