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nicog\OneDrive - timdc.govt.nz\Documents\Nico10 Documents\Excell Sheets\Excell calculators\"/>
    </mc:Choice>
  </mc:AlternateContent>
  <xr:revisionPtr revIDLastSave="0" documentId="13_ncr:1_{4F4CA11F-C250-4AFC-8ECF-5F709C4A25C1}" xr6:coauthVersionLast="47" xr6:coauthVersionMax="47" xr10:uidLastSave="{00000000-0000-0000-0000-000000000000}"/>
  <bookViews>
    <workbookView xWindow="28680" yWindow="-120" windowWidth="29040" windowHeight="15720" activeTab="1" xr2:uid="{BB0ED093-200A-4321-8F5D-1E9F9392F88B}"/>
  </bookViews>
  <sheets>
    <sheet name="Location" sheetId="9" r:id="rId1"/>
    <sheet name="Areas" sheetId="14" r:id="rId2"/>
    <sheet name="Tanks" sheetId="15" state="hidden" r:id="rId3"/>
  </sheets>
  <definedNames>
    <definedName name="_xlnm.Print_Area" localSheetId="1">Areas!$A$1:$I$47</definedName>
    <definedName name="TankPic">INDEX(Tanks!$B$2:$B$5,MATCH(Areas!$F$37,Tanks!$A$2:$A$5,0))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4" l="1"/>
  <c r="B17" i="9"/>
  <c r="G26" i="14" l="1"/>
  <c r="E19" i="14"/>
  <c r="G27" i="14" s="1"/>
  <c r="M17" i="9" l="1"/>
  <c r="G9" i="14" l="1"/>
  <c r="I17" i="14" l="1"/>
  <c r="G11" i="14" l="1"/>
  <c r="G13" i="14"/>
  <c r="G15" i="14"/>
  <c r="G17" i="14"/>
  <c r="C19" i="14"/>
  <c r="G25" i="14" s="1"/>
  <c r="A28" i="14" s="1"/>
  <c r="K9" i="14" l="1"/>
  <c r="J9" i="14"/>
  <c r="J17" i="14"/>
  <c r="J15" i="14"/>
  <c r="J13" i="14"/>
  <c r="J11" i="14"/>
  <c r="K17" i="14"/>
  <c r="K15" i="14"/>
  <c r="K13" i="14"/>
  <c r="K11" i="14"/>
  <c r="G19" i="14"/>
  <c r="F34" i="14" l="1"/>
  <c r="J19" i="14"/>
  <c r="K19" i="14"/>
  <c r="F35" i="14" l="1"/>
  <c r="F36" i="14" l="1"/>
</calcChain>
</file>

<file path=xl/sharedStrings.xml><?xml version="1.0" encoding="utf-8"?>
<sst xmlns="http://schemas.openxmlformats.org/spreadsheetml/2006/main" count="70" uniqueCount="61">
  <si>
    <t xml:space="preserve">Location </t>
  </si>
  <si>
    <t>Soil Type</t>
  </si>
  <si>
    <t>Activity</t>
  </si>
  <si>
    <t>ARI</t>
  </si>
  <si>
    <t>Ref: On-site Stormwater Management Guideline, NZWERF, 2004</t>
  </si>
  <si>
    <t>Ref: C-Values, NZBC E1</t>
  </si>
  <si>
    <t>Ref: Rainfall data, Design Rainfall Report, Opus, 2015 [include the effect of climate change to 2090]</t>
  </si>
  <si>
    <t>Temuka</t>
  </si>
  <si>
    <t>Residential</t>
  </si>
  <si>
    <t>Timaru</t>
  </si>
  <si>
    <t>1 hour</t>
  </si>
  <si>
    <t>Geraldine</t>
  </si>
  <si>
    <t>Pleasant Point</t>
  </si>
  <si>
    <t>Impermeable clay</t>
  </si>
  <si>
    <t>Heavy clay</t>
  </si>
  <si>
    <t>High soakage</t>
  </si>
  <si>
    <t>Medium soakage</t>
  </si>
  <si>
    <t xml:space="preserve">Critical Storm Duration </t>
  </si>
  <si>
    <t>Rainfall Intensity mm/hr</t>
  </si>
  <si>
    <t>Other</t>
  </si>
  <si>
    <t>Location and site characteristics</t>
  </si>
  <si>
    <t>Site Pre develoment and Site Post Development Areas</t>
  </si>
  <si>
    <t>Surface types</t>
  </si>
  <si>
    <t>Pre-Development Area (m2)</t>
  </si>
  <si>
    <t>Post-Development Area (m2)</t>
  </si>
  <si>
    <t>C Values</t>
  </si>
  <si>
    <t>Fully roofed and/or sealed</t>
  </si>
  <si>
    <t xml:space="preserve">Stone, brick and paving panels </t>
  </si>
  <si>
    <t>Unsealed Roads</t>
  </si>
  <si>
    <t>Pervious surface</t>
  </si>
  <si>
    <t>Total Area (m2)</t>
  </si>
  <si>
    <t>Site Data Validity</t>
  </si>
  <si>
    <t>Pre-Dev Runoff (L/s)</t>
  </si>
  <si>
    <t>Post-Dev Runoff (L/s)</t>
  </si>
  <si>
    <t>Post-Pre development Areas (m2)</t>
  </si>
  <si>
    <t>Tank Type</t>
  </si>
  <si>
    <t>Temuka and Pleasant Point</t>
  </si>
  <si>
    <t>Total Roof Runoff to be captured (L)</t>
  </si>
  <si>
    <t>Orifice diameter (mm)</t>
  </si>
  <si>
    <t>Oriffice height (m)</t>
  </si>
  <si>
    <t>Devan Stormbank</t>
  </si>
  <si>
    <t>Devan Stormpanel</t>
  </si>
  <si>
    <t>Promax Enduro Water Tank</t>
  </si>
  <si>
    <t>Promax Slimline Tank</t>
  </si>
  <si>
    <t>Acceptable Solution 1 - Rainwater Tank Selection Sheet</t>
  </si>
  <si>
    <t>Acceptable Solution 1</t>
  </si>
  <si>
    <t xml:space="preserve">Asphalt and Concrete surfaces </t>
  </si>
  <si>
    <t>Tank Capacity (L)</t>
  </si>
  <si>
    <t>Name</t>
  </si>
  <si>
    <t>Image</t>
  </si>
  <si>
    <t>Is the total roof area greater than 30m2 and less than 250m2 ?</t>
  </si>
  <si>
    <t>Do the Total Areas add up ?</t>
  </si>
  <si>
    <t>Is the total site impervious surface less than 70% ?</t>
  </si>
  <si>
    <t>Note: Please insert in the blue cells the pre development ares and the total post development areas.</t>
  </si>
  <si>
    <t>Above ground Tank Selection for the additional roof area only (&gt;30m2 &lt;250m2)</t>
  </si>
  <si>
    <t>input data, click blue cells and select appropriate values from drop-down list.</t>
  </si>
  <si>
    <t>output data, cells are not to change, contain formulas.</t>
  </si>
  <si>
    <t>Note: The questions below are automatically responded based on the areas provided.</t>
  </si>
  <si>
    <t>Note: Click the blue cell and select the Tank Type from drop-down list.</t>
  </si>
  <si>
    <t>Site Address:</t>
  </si>
  <si>
    <t>Please attached below Site Drainage Plan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</si>
</sst>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i/>
      <u/>
      <sz val="13"/>
      <color theme="1"/>
      <name val="Aptos Narrow"/>
      <family val="2"/>
      <scheme val="minor"/>
    </font>
    <font>
      <sz val="11"/>
      <color theme="3"/>
      <name val="Aptos Narrow"/>
      <family val="2"/>
      <scheme val="minor"/>
    </font>
    <font>
      <sz val="10"/>
      <color theme="3"/>
      <name val="Aptos Narrow"/>
      <family val="2"/>
      <scheme val="minor"/>
    </font>
    <font>
      <sz val="10"/>
      <color rgb="FF3F3F3F"/>
      <name val="Aptos Narrow"/>
      <family val="2"/>
      <scheme val="minor"/>
    </font>
    <font>
      <sz val="11"/>
      <color rgb="FF3F3F3F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1"/>
      <color theme="4" tint="-0.249977111117893"/>
      <name val="Aptos Narrow"/>
      <family val="2"/>
      <scheme val="minor"/>
    </font>
    <font>
      <b/>
      <sz val="16"/>
      <color indexed="8"/>
      <name val="Aptos Narrow"/>
      <family val="2"/>
      <scheme val="minor"/>
    </font>
    <font>
      <b/>
      <i/>
      <u/>
      <sz val="16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indexed="8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i/>
      <sz val="10"/>
      <color theme="6"/>
      <name val="Aptos Narrow"/>
      <family val="2"/>
      <scheme val="minor"/>
    </font>
    <font>
      <b/>
      <i/>
      <u/>
      <sz val="14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6" borderId="4" applyNumberFormat="0" applyAlignment="0" applyProtection="0"/>
  </cellStyleXfs>
  <cellXfs count="140">
    <xf numFmtId="0" fontId="0" fillId="0" borderId="0" xfId="0"/>
    <xf numFmtId="0" fontId="2" fillId="0" borderId="0" xfId="0" applyFont="1"/>
    <xf numFmtId="0" fontId="8" fillId="4" borderId="1" xfId="4" applyFont="1" applyFill="1" applyBorder="1" applyAlignment="1">
      <alignment horizontal="center"/>
    </xf>
    <xf numFmtId="0" fontId="9" fillId="4" borderId="1" xfId="4" applyFont="1" applyFill="1" applyBorder="1" applyAlignment="1">
      <alignment horizontal="center"/>
    </xf>
    <xf numFmtId="1" fontId="11" fillId="3" borderId="1" xfId="5" applyNumberFormat="1" applyFont="1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/>
    <xf numFmtId="0" fontId="8" fillId="0" borderId="14" xfId="4" applyFont="1" applyFill="1" applyBorder="1" applyAlignment="1">
      <alignment horizontal="left" vertical="center"/>
    </xf>
    <xf numFmtId="0" fontId="8" fillId="0" borderId="14" xfId="4" applyFont="1" applyFill="1" applyBorder="1" applyAlignment="1">
      <alignment horizontal="left"/>
    </xf>
    <xf numFmtId="0" fontId="8" fillId="0" borderId="14" xfId="3" applyFont="1" applyFill="1" applyBorder="1"/>
    <xf numFmtId="0" fontId="7" fillId="2" borderId="0" xfId="2" applyFont="1" applyFill="1" applyBorder="1" applyAlignment="1">
      <alignment vertical="center" wrapText="1"/>
    </xf>
    <xf numFmtId="0" fontId="3" fillId="2" borderId="8" xfId="1" applyFont="1" applyFill="1" applyBorder="1"/>
    <xf numFmtId="0" fontId="13" fillId="2" borderId="9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23" xfId="0" applyFont="1" applyFill="1" applyBorder="1" applyAlignment="1">
      <alignment horizontal="left" vertical="center" wrapText="1"/>
    </xf>
    <xf numFmtId="0" fontId="0" fillId="2" borderId="16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0" fillId="0" borderId="0" xfId="0" applyFill="1"/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7" fillId="8" borderId="8" xfId="2" applyFont="1" applyFill="1" applyBorder="1" applyAlignment="1">
      <alignment horizontal="left" vertical="center" wrapText="1"/>
    </xf>
    <xf numFmtId="0" fontId="7" fillId="8" borderId="0" xfId="2" applyFont="1" applyFill="1" applyBorder="1" applyAlignment="1">
      <alignment horizontal="left" vertical="center" wrapText="1"/>
    </xf>
    <xf numFmtId="0" fontId="7" fillId="8" borderId="9" xfId="2" applyFont="1" applyFill="1" applyBorder="1" applyAlignment="1">
      <alignment horizontal="left" vertical="center" wrapText="1"/>
    </xf>
    <xf numFmtId="0" fontId="7" fillId="2" borderId="8" xfId="2" applyFont="1" applyFill="1" applyBorder="1" applyAlignment="1">
      <alignment horizontal="left" vertical="center" wrapText="1"/>
    </xf>
    <xf numFmtId="0" fontId="7" fillId="2" borderId="0" xfId="2" applyFont="1" applyFill="1" applyBorder="1" applyAlignment="1">
      <alignment horizontal="left" vertical="center" wrapText="1"/>
    </xf>
    <xf numFmtId="0" fontId="19" fillId="4" borderId="8" xfId="0" applyFont="1" applyFill="1" applyBorder="1" applyAlignment="1">
      <alignment horizontal="left" vertical="center" wrapText="1"/>
    </xf>
    <xf numFmtId="0" fontId="19" fillId="3" borderId="8" xfId="2" applyFont="1" applyFill="1" applyBorder="1" applyAlignment="1">
      <alignment horizontal="left" vertical="center" wrapText="1"/>
    </xf>
    <xf numFmtId="0" fontId="19" fillId="3" borderId="0" xfId="2" applyFont="1" applyFill="1" applyBorder="1" applyAlignment="1">
      <alignment horizontal="left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21" fillId="2" borderId="9" xfId="0" applyFont="1" applyFill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3" fillId="8" borderId="8" xfId="0" applyFont="1" applyFill="1" applyBorder="1" applyAlignment="1">
      <alignment horizontal="left" vertical="center" wrapText="1"/>
    </xf>
    <xf numFmtId="0" fontId="13" fillId="8" borderId="0" xfId="0" applyFont="1" applyFill="1" applyBorder="1" applyAlignment="1">
      <alignment horizontal="left" vertical="center" wrapText="1"/>
    </xf>
    <xf numFmtId="0" fontId="13" fillId="8" borderId="9" xfId="0" applyFont="1" applyFill="1" applyBorder="1" applyAlignment="1">
      <alignment horizontal="left" vertical="center" wrapText="1"/>
    </xf>
    <xf numFmtId="0" fontId="20" fillId="5" borderId="5" xfId="0" applyFont="1" applyFill="1" applyBorder="1" applyAlignment="1">
      <alignment horizontal="left" vertical="center" wrapText="1"/>
    </xf>
    <xf numFmtId="0" fontId="20" fillId="5" borderId="6" xfId="0" applyFont="1" applyFill="1" applyBorder="1" applyAlignment="1">
      <alignment horizontal="left" vertical="center" wrapText="1"/>
    </xf>
    <xf numFmtId="0" fontId="20" fillId="5" borderId="7" xfId="0" applyFont="1" applyFill="1" applyBorder="1" applyAlignment="1">
      <alignment horizontal="left" vertical="center" wrapText="1"/>
    </xf>
    <xf numFmtId="0" fontId="20" fillId="5" borderId="8" xfId="0" applyFont="1" applyFill="1" applyBorder="1" applyAlignment="1">
      <alignment horizontal="left" vertical="center" wrapText="1"/>
    </xf>
    <xf numFmtId="0" fontId="20" fillId="5" borderId="0" xfId="0" applyFont="1" applyFill="1" applyBorder="1" applyAlignment="1">
      <alignment horizontal="left" vertical="center" wrapText="1"/>
    </xf>
    <xf numFmtId="0" fontId="20" fillId="5" borderId="9" xfId="0" applyFont="1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left" vertical="center" wrapText="1"/>
    </xf>
    <xf numFmtId="0" fontId="0" fillId="4" borderId="18" xfId="0" applyFill="1" applyBorder="1" applyAlignment="1">
      <alignment horizontal="left" vertical="center" wrapText="1"/>
    </xf>
    <xf numFmtId="0" fontId="0" fillId="4" borderId="19" xfId="0" applyFill="1" applyBorder="1" applyAlignment="1">
      <alignment horizontal="left" vertical="center" wrapText="1"/>
    </xf>
    <xf numFmtId="0" fontId="0" fillId="4" borderId="23" xfId="0" applyFill="1" applyBorder="1" applyAlignment="1">
      <alignment horizontal="left" vertical="center" wrapText="1"/>
    </xf>
    <xf numFmtId="0" fontId="0" fillId="4" borderId="16" xfId="0" applyFill="1" applyBorder="1" applyAlignment="1">
      <alignment horizontal="left" vertical="center" wrapText="1"/>
    </xf>
    <xf numFmtId="0" fontId="0" fillId="4" borderId="21" xfId="0" applyFill="1" applyBorder="1" applyAlignment="1">
      <alignment horizontal="left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2" fillId="7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12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/>
    </xf>
    <xf numFmtId="0" fontId="11" fillId="3" borderId="1" xfId="5" applyFont="1" applyFill="1" applyBorder="1" applyAlignment="1">
      <alignment horizontal="center"/>
    </xf>
    <xf numFmtId="1" fontId="0" fillId="0" borderId="0" xfId="0" applyNumberFormat="1" applyFill="1"/>
    <xf numFmtId="2" fontId="0" fillId="0" borderId="0" xfId="0" applyNumberFormat="1" applyFill="1"/>
    <xf numFmtId="0" fontId="18" fillId="2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vertical="center" wrapText="1"/>
    </xf>
    <xf numFmtId="0" fontId="22" fillId="2" borderId="8" xfId="1" applyFont="1" applyFill="1" applyBorder="1"/>
    <xf numFmtId="0" fontId="0" fillId="0" borderId="8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left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left" vertical="center" wrapText="1"/>
    </xf>
    <xf numFmtId="0" fontId="23" fillId="5" borderId="6" xfId="0" applyFont="1" applyFill="1" applyBorder="1" applyAlignment="1">
      <alignment horizontal="left" vertical="center" wrapText="1"/>
    </xf>
    <xf numFmtId="0" fontId="23" fillId="5" borderId="7" xfId="0" applyFont="1" applyFill="1" applyBorder="1" applyAlignment="1">
      <alignment horizontal="left" vertical="center" wrapText="1"/>
    </xf>
    <xf numFmtId="0" fontId="23" fillId="5" borderId="8" xfId="0" applyFont="1" applyFill="1" applyBorder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0" fontId="23" fillId="5" borderId="9" xfId="0" applyFont="1" applyFill="1" applyBorder="1" applyAlignment="1">
      <alignment horizontal="left" vertical="center" wrapText="1"/>
    </xf>
  </cellXfs>
  <cellStyles count="6">
    <cellStyle name="Explanatory Text" xfId="1" builtinId="53"/>
    <cellStyle name="Heading 2" xfId="2" builtinId="17"/>
    <cellStyle name="Heading 3" xfId="3" builtinId="18"/>
    <cellStyle name="Heading 4" xfId="4" builtinId="19"/>
    <cellStyle name="Normal" xfId="0" builtinId="0"/>
    <cellStyle name="Output" xfId="5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10.jpe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0</xdr:row>
      <xdr:rowOff>28575</xdr:rowOff>
    </xdr:from>
    <xdr:to>
      <xdr:col>8</xdr:col>
      <xdr:colOff>447114</xdr:colOff>
      <xdr:row>2</xdr:row>
      <xdr:rowOff>169992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544FA7-CD6F-4295-88A9-0B52DEF12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28575"/>
          <a:ext cx="1323414" cy="522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381000</xdr:colOff>
          <xdr:row>42</xdr:row>
          <xdr:rowOff>50119</xdr:rowOff>
        </xdr:from>
        <xdr:to>
          <xdr:col>5</xdr:col>
          <xdr:colOff>133350</xdr:colOff>
          <xdr:row>46</xdr:row>
          <xdr:rowOff>114860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96CFA5A8-C0AC-4616-8FCB-1103E6A0F15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ankPic" spid="_x0000_s2146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1667" t="9091" r="14444" b="2273"/>
            <a:stretch>
              <a:fillRect/>
            </a:stretch>
          </xdr:blipFill>
          <xdr:spPr bwMode="auto">
            <a:xfrm>
              <a:off x="1743075" y="8079134"/>
              <a:ext cx="1581150" cy="82674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47613</xdr:colOff>
          <xdr:row>39</xdr:row>
          <xdr:rowOff>80124</xdr:rowOff>
        </xdr:from>
        <xdr:to>
          <xdr:col>6</xdr:col>
          <xdr:colOff>266701</xdr:colOff>
          <xdr:row>46</xdr:row>
          <xdr:rowOff>139403</xdr:rowOff>
        </xdr:to>
        <xdr:pic>
          <xdr:nvPicPr>
            <xdr:cNvPr id="2080" name="Picture 3">
              <a:extLst>
                <a:ext uri="{FF2B5EF4-FFF2-40B4-BE49-F238E27FC236}">
                  <a16:creationId xmlns:a16="http://schemas.microsoft.com/office/drawing/2014/main" id="{3008809E-E750-1B0F-21A4-49E81C0AF4F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ankPic" spid="_x0000_s2147"/>
                </a:ext>
              </a:extLst>
            </xdr:cNvPicPr>
          </xdr:nvPicPr>
          <xdr:blipFill>
            <a:blip xmlns:r="http://schemas.openxmlformats.org/officeDocument/2006/relationships" r:embed="rId1"/>
            <a:srcRect l="11667" t="9091" r="14444" b="2274"/>
            <a:stretch>
              <a:fillRect/>
            </a:stretch>
          </xdr:blipFill>
          <xdr:spPr bwMode="auto">
            <a:xfrm>
              <a:off x="1409688" y="7538199"/>
              <a:ext cx="2657488" cy="139277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6</xdr:col>
      <xdr:colOff>433667</xdr:colOff>
      <xdr:row>0</xdr:row>
      <xdr:rowOff>28015</xdr:rowOff>
    </xdr:from>
    <xdr:to>
      <xdr:col>8</xdr:col>
      <xdr:colOff>575981</xdr:colOff>
      <xdr:row>2</xdr:row>
      <xdr:rowOff>159907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BC14E5-0CEA-45AD-A228-E12A2AD0B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4142" y="28015"/>
          <a:ext cx="1323414" cy="522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</xdr:row>
      <xdr:rowOff>114300</xdr:rowOff>
    </xdr:from>
    <xdr:to>
      <xdr:col>1</xdr:col>
      <xdr:colOff>751798</xdr:colOff>
      <xdr:row>28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FD080D-9535-42E8-9E9A-0987EA0E4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467100"/>
          <a:ext cx="2694898" cy="4381500"/>
        </a:xfrm>
        <a:prstGeom prst="rect">
          <a:avLst/>
        </a:prstGeom>
      </xdr:spPr>
    </xdr:pic>
    <xdr:clientData/>
  </xdr:twoCellAnchor>
  <xdr:twoCellAnchor editAs="oneCell">
    <xdr:from>
      <xdr:col>1</xdr:col>
      <xdr:colOff>895350</xdr:colOff>
      <xdr:row>5</xdr:row>
      <xdr:rowOff>142875</xdr:rowOff>
    </xdr:from>
    <xdr:to>
      <xdr:col>5</xdr:col>
      <xdr:colOff>67054</xdr:colOff>
      <xdr:row>28</xdr:row>
      <xdr:rowOff>181592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6B83F8-9209-441A-BEA1-A20AE2F9F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95600" y="3495675"/>
          <a:ext cx="2715004" cy="4420217"/>
        </a:xfrm>
        <a:prstGeom prst="rect">
          <a:avLst/>
        </a:prstGeom>
      </xdr:spPr>
    </xdr:pic>
    <xdr:clientData/>
  </xdr:twoCellAnchor>
  <xdr:twoCellAnchor editAs="oneCell">
    <xdr:from>
      <xdr:col>5</xdr:col>
      <xdr:colOff>200025</xdr:colOff>
      <xdr:row>5</xdr:row>
      <xdr:rowOff>28575</xdr:rowOff>
    </xdr:from>
    <xdr:to>
      <xdr:col>18</xdr:col>
      <xdr:colOff>191605</xdr:colOff>
      <xdr:row>16</xdr:row>
      <xdr:rowOff>133657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83F341-EC8B-48F1-83F0-510D19CB5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43575" y="3571875"/>
          <a:ext cx="7916380" cy="2200582"/>
        </a:xfrm>
        <a:prstGeom prst="rect">
          <a:avLst/>
        </a:prstGeom>
      </xdr:spPr>
    </xdr:pic>
    <xdr:clientData/>
  </xdr:twoCellAnchor>
  <xdr:twoCellAnchor editAs="absolute">
    <xdr:from>
      <xdr:col>1</xdr:col>
      <xdr:colOff>352425</xdr:colOff>
      <xdr:row>3</xdr:row>
      <xdr:rowOff>57150</xdr:rowOff>
    </xdr:from>
    <xdr:to>
      <xdr:col>1</xdr:col>
      <xdr:colOff>1361058</xdr:colOff>
      <xdr:row>3</xdr:row>
      <xdr:rowOff>771525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9B260D5-7A02-A177-3637-390098A1C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1924050"/>
          <a:ext cx="1008633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</xdr:col>
      <xdr:colOff>514350</xdr:colOff>
      <xdr:row>2</xdr:row>
      <xdr:rowOff>66675</xdr:rowOff>
    </xdr:from>
    <xdr:to>
      <xdr:col>1</xdr:col>
      <xdr:colOff>1246747</xdr:colOff>
      <xdr:row>2</xdr:row>
      <xdr:rowOff>790575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B4E3EFB-52E9-70D2-D66A-C0D7708DB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095375"/>
          <a:ext cx="732397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</xdr:col>
      <xdr:colOff>247650</xdr:colOff>
      <xdr:row>4</xdr:row>
      <xdr:rowOff>65232</xdr:rowOff>
    </xdr:from>
    <xdr:to>
      <xdr:col>1</xdr:col>
      <xdr:colOff>1447800</xdr:colOff>
      <xdr:row>4</xdr:row>
      <xdr:rowOff>790575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48B82BC-F8B8-2F76-333D-8D45FFEC0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2770332"/>
          <a:ext cx="1200150" cy="725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</xdr:col>
      <xdr:colOff>523876</xdr:colOff>
      <xdr:row>1</xdr:row>
      <xdr:rowOff>66676</xdr:rowOff>
    </xdr:from>
    <xdr:to>
      <xdr:col>1</xdr:col>
      <xdr:colOff>1276866</xdr:colOff>
      <xdr:row>1</xdr:row>
      <xdr:rowOff>781050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520FFF6-08F0-F3C2-D32E-646BF60A4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6" y="257176"/>
          <a:ext cx="752990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8DA93-8004-4CBC-A16E-A7B33BDA7713}">
  <dimension ref="A1:AA58"/>
  <sheetViews>
    <sheetView topLeftCell="A9" workbookViewId="0">
      <selection activeCell="W32" sqref="W32"/>
    </sheetView>
  </sheetViews>
  <sheetFormatPr defaultRowHeight="15" x14ac:dyDescent="0.25"/>
  <cols>
    <col min="1" max="1" width="21.7109375" customWidth="1"/>
    <col min="2" max="2" width="13.5703125" customWidth="1"/>
    <col min="3" max="4" width="6.7109375" bestFit="1" customWidth="1"/>
    <col min="5" max="7" width="6.28515625" bestFit="1" customWidth="1"/>
    <col min="8" max="9" width="7.28515625" bestFit="1" customWidth="1"/>
    <col min="10" max="11" width="7.28515625" hidden="1" customWidth="1"/>
    <col min="12" max="12" width="9.140625" hidden="1" customWidth="1"/>
    <col min="13" max="17" width="8.85546875" hidden="1" customWidth="1"/>
    <col min="18" max="18" width="14.28515625" hidden="1" customWidth="1"/>
    <col min="19" max="19" width="9.5703125" customWidth="1"/>
    <col min="20" max="20" width="9.7109375" customWidth="1"/>
    <col min="21" max="21" width="9.5703125" customWidth="1"/>
    <col min="22" max="24" width="9" customWidth="1"/>
    <col min="25" max="28" width="9.140625" customWidth="1"/>
  </cols>
  <sheetData>
    <row r="1" spans="1:24" ht="15" customHeight="1" x14ac:dyDescent="0.25">
      <c r="A1" s="134" t="s">
        <v>45</v>
      </c>
      <c r="B1" s="135"/>
      <c r="C1" s="135"/>
      <c r="D1" s="135"/>
      <c r="E1" s="135"/>
      <c r="F1" s="135"/>
      <c r="G1" s="135"/>
      <c r="H1" s="135"/>
      <c r="I1" s="136"/>
      <c r="J1" s="116"/>
      <c r="K1" s="116"/>
    </row>
    <row r="2" spans="1:24" ht="15" customHeight="1" x14ac:dyDescent="0.25">
      <c r="A2" s="137"/>
      <c r="B2" s="138"/>
      <c r="C2" s="138"/>
      <c r="D2" s="138"/>
      <c r="E2" s="138"/>
      <c r="F2" s="138"/>
      <c r="G2" s="138"/>
      <c r="H2" s="138"/>
      <c r="I2" s="139"/>
      <c r="J2" s="116"/>
      <c r="K2" s="116"/>
    </row>
    <row r="3" spans="1:24" ht="15" customHeight="1" x14ac:dyDescent="0.25">
      <c r="A3" s="119" t="s">
        <v>4</v>
      </c>
      <c r="B3" s="111"/>
      <c r="C3" s="111"/>
      <c r="D3" s="111"/>
      <c r="E3" s="111"/>
      <c r="F3" s="111"/>
      <c r="G3" s="111"/>
      <c r="H3" s="111"/>
      <c r="I3" s="20"/>
      <c r="J3" s="117"/>
      <c r="K3" s="117"/>
    </row>
    <row r="4" spans="1:24" ht="15" customHeight="1" x14ac:dyDescent="0.25">
      <c r="A4" s="119" t="s">
        <v>5</v>
      </c>
      <c r="B4" s="111"/>
      <c r="C4" s="111"/>
      <c r="D4" s="111"/>
      <c r="E4" s="111"/>
      <c r="F4" s="111"/>
      <c r="G4" s="111"/>
      <c r="H4" s="111"/>
      <c r="I4" s="20"/>
      <c r="J4" s="117"/>
      <c r="K4" s="117"/>
    </row>
    <row r="5" spans="1:24" x14ac:dyDescent="0.25">
      <c r="A5" s="119" t="s">
        <v>6</v>
      </c>
      <c r="B5" s="41"/>
      <c r="C5" s="41"/>
      <c r="D5" s="41"/>
      <c r="E5" s="41"/>
      <c r="F5" s="41"/>
      <c r="G5" s="41"/>
      <c r="H5" s="41"/>
      <c r="I5" s="6"/>
      <c r="J5" s="113"/>
      <c r="K5" s="113"/>
    </row>
    <row r="6" spans="1:24" x14ac:dyDescent="0.25">
      <c r="A6" s="14"/>
      <c r="B6" s="41"/>
      <c r="C6" s="41"/>
      <c r="D6" s="41"/>
      <c r="E6" s="41"/>
      <c r="F6" s="41"/>
      <c r="G6" s="41"/>
      <c r="H6" s="41"/>
      <c r="I6" s="6"/>
      <c r="J6" s="113"/>
      <c r="K6" s="113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</row>
    <row r="7" spans="1:24" x14ac:dyDescent="0.25">
      <c r="A7" s="51" t="s">
        <v>55</v>
      </c>
      <c r="B7" s="112"/>
      <c r="C7" s="112"/>
      <c r="D7" s="112"/>
      <c r="E7" s="112"/>
      <c r="F7" s="112"/>
      <c r="G7" s="112"/>
      <c r="H7" s="112"/>
      <c r="I7" s="6"/>
      <c r="J7" s="113"/>
      <c r="K7" s="113"/>
      <c r="M7" s="1" t="s">
        <v>9</v>
      </c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</row>
    <row r="8" spans="1:24" x14ac:dyDescent="0.25">
      <c r="A8" s="52" t="s">
        <v>56</v>
      </c>
      <c r="B8" s="53"/>
      <c r="C8" s="53"/>
      <c r="D8" s="53"/>
      <c r="E8" s="53"/>
      <c r="F8" s="53"/>
      <c r="G8" s="53"/>
      <c r="H8" s="53"/>
      <c r="I8" s="6"/>
      <c r="J8" s="113"/>
      <c r="K8" s="113"/>
      <c r="M8" s="1" t="s">
        <v>11</v>
      </c>
      <c r="N8" s="32"/>
      <c r="O8" s="32"/>
      <c r="P8" s="32"/>
      <c r="Q8" s="32"/>
      <c r="R8" s="32"/>
      <c r="S8" s="109"/>
      <c r="T8" s="109"/>
      <c r="U8" s="109"/>
      <c r="V8" s="109"/>
      <c r="W8" s="109"/>
      <c r="X8" s="109"/>
    </row>
    <row r="9" spans="1:24" ht="17.25" x14ac:dyDescent="0.25">
      <c r="A9" s="49"/>
      <c r="B9" s="50"/>
      <c r="C9" s="13"/>
      <c r="D9" s="13"/>
      <c r="E9" s="13"/>
      <c r="F9" s="13"/>
      <c r="G9" s="13"/>
      <c r="H9" s="13"/>
      <c r="I9" s="6"/>
      <c r="J9" s="113"/>
      <c r="K9" s="113"/>
      <c r="M9" s="1" t="s">
        <v>7</v>
      </c>
      <c r="N9" s="32"/>
      <c r="O9" s="32"/>
      <c r="P9" s="32"/>
      <c r="Q9" s="32"/>
      <c r="R9" s="32"/>
      <c r="S9" s="109"/>
      <c r="T9" s="109"/>
      <c r="U9" s="109"/>
      <c r="V9" s="109"/>
      <c r="W9" s="109"/>
      <c r="X9" s="109"/>
    </row>
    <row r="10" spans="1:24" ht="17.25" customHeight="1" x14ac:dyDescent="0.25">
      <c r="A10" s="46" t="s">
        <v>20</v>
      </c>
      <c r="B10" s="47"/>
      <c r="C10" s="47"/>
      <c r="D10" s="47"/>
      <c r="E10" s="47"/>
      <c r="F10" s="47"/>
      <c r="G10" s="47"/>
      <c r="H10" s="47"/>
      <c r="I10" s="48"/>
      <c r="J10" s="118"/>
      <c r="K10" s="118"/>
      <c r="M10" s="1" t="s">
        <v>12</v>
      </c>
      <c r="N10" s="32"/>
      <c r="O10" s="32"/>
      <c r="P10" s="32"/>
      <c r="Q10" s="32"/>
      <c r="R10" s="32"/>
      <c r="S10" s="109"/>
      <c r="T10" s="109"/>
      <c r="U10" s="109"/>
      <c r="V10" s="109"/>
      <c r="W10" s="109"/>
      <c r="X10" s="109"/>
    </row>
    <row r="11" spans="1:24" ht="17.45" customHeight="1" x14ac:dyDescent="0.25">
      <c r="A11" s="5"/>
      <c r="B11" s="41"/>
      <c r="C11" s="41"/>
      <c r="D11" s="41"/>
      <c r="E11" s="41"/>
      <c r="F11" s="41"/>
      <c r="G11" s="41"/>
      <c r="H11" s="41"/>
      <c r="I11" s="6"/>
      <c r="J11" s="113"/>
      <c r="K11" s="113"/>
      <c r="N11" s="32"/>
      <c r="O11" s="32"/>
      <c r="P11" s="32"/>
      <c r="Q11" s="32"/>
      <c r="R11" s="32"/>
      <c r="S11" s="109"/>
      <c r="T11" s="109"/>
      <c r="U11" s="109"/>
      <c r="V11" s="109"/>
      <c r="W11" s="109"/>
      <c r="X11" s="109"/>
    </row>
    <row r="12" spans="1:24" ht="17.45" customHeight="1" x14ac:dyDescent="0.25">
      <c r="A12" s="10" t="s">
        <v>0</v>
      </c>
      <c r="B12" s="2" t="s">
        <v>9</v>
      </c>
      <c r="C12" s="41"/>
      <c r="D12" s="41"/>
      <c r="E12" s="41"/>
      <c r="F12" s="41"/>
      <c r="G12" s="41"/>
      <c r="H12" s="41"/>
      <c r="I12" s="6"/>
      <c r="J12" s="113"/>
      <c r="K12" s="113"/>
      <c r="M12" s="1" t="s">
        <v>13</v>
      </c>
      <c r="N12" s="32"/>
      <c r="O12" s="32"/>
      <c r="P12" s="32"/>
      <c r="Q12" s="32"/>
      <c r="R12" s="32"/>
      <c r="S12" s="109"/>
      <c r="T12" s="109"/>
      <c r="U12" s="109"/>
      <c r="V12" s="109"/>
      <c r="W12" s="109"/>
      <c r="X12" s="109"/>
    </row>
    <row r="13" spans="1:24" x14ac:dyDescent="0.25">
      <c r="A13" s="10" t="s">
        <v>1</v>
      </c>
      <c r="B13" s="3" t="s">
        <v>15</v>
      </c>
      <c r="C13" s="41"/>
      <c r="D13" s="41"/>
      <c r="E13" s="41"/>
      <c r="F13" s="41"/>
      <c r="G13" s="41"/>
      <c r="H13" s="41"/>
      <c r="I13" s="6"/>
      <c r="J13" s="113"/>
      <c r="K13" s="113"/>
      <c r="M13" s="1" t="s">
        <v>14</v>
      </c>
      <c r="N13" s="32"/>
      <c r="O13" s="32"/>
      <c r="P13" s="32"/>
      <c r="Q13" s="32"/>
      <c r="R13" s="32"/>
      <c r="S13" s="109"/>
      <c r="T13" s="109"/>
      <c r="U13" s="109"/>
      <c r="V13" s="109"/>
      <c r="W13" s="109"/>
      <c r="X13" s="109"/>
    </row>
    <row r="14" spans="1:24" ht="17.25" x14ac:dyDescent="0.25">
      <c r="A14" s="10" t="s">
        <v>2</v>
      </c>
      <c r="B14" s="107" t="s">
        <v>8</v>
      </c>
      <c r="C14" s="41"/>
      <c r="D14" s="41"/>
      <c r="E14" s="13"/>
      <c r="F14" s="41"/>
      <c r="G14" s="41"/>
      <c r="H14" s="41"/>
      <c r="I14" s="6"/>
      <c r="J14" s="113"/>
      <c r="K14" s="113"/>
      <c r="M14" s="1" t="s">
        <v>16</v>
      </c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</row>
    <row r="15" spans="1:24" x14ac:dyDescent="0.25">
      <c r="A15" s="11" t="s">
        <v>3</v>
      </c>
      <c r="B15" s="108">
        <v>10</v>
      </c>
      <c r="C15" s="41"/>
      <c r="D15" s="41"/>
      <c r="E15" s="41"/>
      <c r="F15" s="41"/>
      <c r="G15" s="41"/>
      <c r="H15" s="41"/>
      <c r="I15" s="6"/>
      <c r="J15" s="113"/>
      <c r="K15" s="113"/>
      <c r="M15" s="1" t="s">
        <v>15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</row>
    <row r="16" spans="1:24" x14ac:dyDescent="0.25">
      <c r="A16" s="10" t="s">
        <v>17</v>
      </c>
      <c r="B16" s="108" t="s">
        <v>10</v>
      </c>
      <c r="C16" s="41"/>
      <c r="D16" s="41"/>
      <c r="E16" s="41"/>
      <c r="F16" s="41"/>
      <c r="G16" s="41"/>
      <c r="H16" s="41"/>
      <c r="I16" s="6"/>
      <c r="J16" s="113"/>
      <c r="K16" s="113"/>
      <c r="M16" s="1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</row>
    <row r="17" spans="1:24" x14ac:dyDescent="0.25">
      <c r="A17" s="12" t="s">
        <v>18</v>
      </c>
      <c r="B17" s="4">
        <f>IF($B$12="Timaru",25,IF($B$12="Geraldine",26,IF($B$12="Temuka",21,IF($B$12="Pleasant Point",21))))</f>
        <v>25</v>
      </c>
      <c r="C17" s="41"/>
      <c r="D17" s="41"/>
      <c r="E17" s="41"/>
      <c r="F17" s="41"/>
      <c r="G17" s="41"/>
      <c r="H17" s="41"/>
      <c r="I17" s="6"/>
      <c r="J17" s="113"/>
      <c r="K17" s="113"/>
      <c r="M17" s="128">
        <f>IF(B13="Impermeable clay",0.4,IF(B13="Heavy clay",0.4,IF(B13="Medium soakage", 0.3, IF(B13="high soakage", 0.2))))</f>
        <v>0.2</v>
      </c>
      <c r="N17" s="110"/>
      <c r="O17" s="109"/>
      <c r="P17" s="109"/>
      <c r="Q17" s="109"/>
      <c r="R17" s="109"/>
      <c r="S17" s="109"/>
      <c r="T17" s="109"/>
      <c r="U17" s="109"/>
      <c r="V17" s="109"/>
      <c r="W17" s="109"/>
      <c r="X17" s="109"/>
    </row>
    <row r="18" spans="1:24" x14ac:dyDescent="0.25">
      <c r="A18" s="5"/>
      <c r="B18" s="41"/>
      <c r="C18" s="41"/>
      <c r="D18" s="41"/>
      <c r="E18" s="41"/>
      <c r="F18" s="41"/>
      <c r="G18" s="41"/>
      <c r="H18" s="41"/>
      <c r="I18" s="6"/>
      <c r="J18" s="113"/>
      <c r="K18" s="113"/>
      <c r="M18" s="1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</row>
    <row r="19" spans="1:24" ht="23.25" customHeight="1" x14ac:dyDescent="0.25">
      <c r="A19" s="130" t="s">
        <v>59</v>
      </c>
      <c r="B19" s="126"/>
      <c r="C19" s="127"/>
      <c r="D19" s="127"/>
      <c r="E19" s="127"/>
      <c r="F19" s="127"/>
      <c r="G19" s="127"/>
      <c r="H19" s="127"/>
      <c r="I19" s="129"/>
      <c r="J19" s="114"/>
      <c r="K19" s="114"/>
      <c r="M19" s="1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</row>
    <row r="20" spans="1:24" ht="15" customHeight="1" x14ac:dyDescent="0.25">
      <c r="A20" s="131" t="s">
        <v>60</v>
      </c>
      <c r="B20" s="132"/>
      <c r="C20" s="132"/>
      <c r="D20" s="132"/>
      <c r="E20" s="132"/>
      <c r="F20" s="132"/>
      <c r="G20" s="132"/>
      <c r="H20" s="132"/>
      <c r="I20" s="133"/>
      <c r="J20" s="115"/>
      <c r="K20" s="115"/>
      <c r="M20" s="1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</row>
    <row r="21" spans="1:24" x14ac:dyDescent="0.25">
      <c r="A21" s="120"/>
      <c r="B21" s="121"/>
      <c r="C21" s="121"/>
      <c r="D21" s="121"/>
      <c r="E21" s="121"/>
      <c r="F21" s="121"/>
      <c r="G21" s="121"/>
      <c r="H21" s="121"/>
      <c r="I21" s="122"/>
      <c r="J21" s="115"/>
      <c r="K21" s="115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</row>
    <row r="22" spans="1:24" x14ac:dyDescent="0.25">
      <c r="A22" s="120"/>
      <c r="B22" s="121"/>
      <c r="C22" s="121"/>
      <c r="D22" s="121"/>
      <c r="E22" s="121"/>
      <c r="F22" s="121"/>
      <c r="G22" s="121"/>
      <c r="H22" s="121"/>
      <c r="I22" s="122"/>
      <c r="J22" s="115"/>
      <c r="K22" s="115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</row>
    <row r="23" spans="1:24" x14ac:dyDescent="0.25">
      <c r="A23" s="120"/>
      <c r="B23" s="121"/>
      <c r="C23" s="121"/>
      <c r="D23" s="121"/>
      <c r="E23" s="121"/>
      <c r="F23" s="121"/>
      <c r="G23" s="121"/>
      <c r="H23" s="121"/>
      <c r="I23" s="122"/>
      <c r="J23" s="115"/>
      <c r="K23" s="115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</row>
    <row r="24" spans="1:24" x14ac:dyDescent="0.25">
      <c r="A24" s="120"/>
      <c r="B24" s="121"/>
      <c r="C24" s="121"/>
      <c r="D24" s="121"/>
      <c r="E24" s="121"/>
      <c r="F24" s="121"/>
      <c r="G24" s="121"/>
      <c r="H24" s="121"/>
      <c r="I24" s="122"/>
      <c r="J24" s="115"/>
      <c r="K24" s="115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x14ac:dyDescent="0.25">
      <c r="A25" s="120"/>
      <c r="B25" s="121"/>
      <c r="C25" s="121"/>
      <c r="D25" s="121"/>
      <c r="E25" s="121"/>
      <c r="F25" s="121"/>
      <c r="G25" s="121"/>
      <c r="H25" s="121"/>
      <c r="I25" s="122"/>
      <c r="J25" s="115"/>
      <c r="K25" s="115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</row>
    <row r="26" spans="1:24" x14ac:dyDescent="0.25">
      <c r="A26" s="120"/>
      <c r="B26" s="121"/>
      <c r="C26" s="121"/>
      <c r="D26" s="121"/>
      <c r="E26" s="121"/>
      <c r="F26" s="121"/>
      <c r="G26" s="121"/>
      <c r="H26" s="121"/>
      <c r="I26" s="122"/>
      <c r="J26" s="32"/>
      <c r="K26" s="32"/>
      <c r="N26" s="32"/>
      <c r="O26" s="109"/>
      <c r="P26" s="109"/>
      <c r="Q26" s="109"/>
      <c r="R26" s="109"/>
      <c r="S26" s="109"/>
      <c r="T26" s="109"/>
      <c r="U26" s="109"/>
      <c r="V26" s="109"/>
      <c r="W26" s="109"/>
      <c r="X26" s="109"/>
    </row>
    <row r="27" spans="1:24" x14ac:dyDescent="0.25">
      <c r="A27" s="120"/>
      <c r="B27" s="121"/>
      <c r="C27" s="121"/>
      <c r="D27" s="121"/>
      <c r="E27" s="121"/>
      <c r="F27" s="121"/>
      <c r="G27" s="121"/>
      <c r="H27" s="121"/>
      <c r="I27" s="122"/>
      <c r="J27" s="32"/>
      <c r="K27" s="32"/>
      <c r="N27" s="32"/>
      <c r="O27" s="109"/>
      <c r="P27" s="109"/>
      <c r="Q27" s="109"/>
      <c r="R27" s="109"/>
      <c r="S27" s="109"/>
      <c r="T27" s="109"/>
      <c r="U27" s="109"/>
      <c r="V27" s="109"/>
      <c r="W27" s="109"/>
      <c r="X27" s="109"/>
    </row>
    <row r="28" spans="1:24" x14ac:dyDescent="0.25">
      <c r="A28" s="120"/>
      <c r="B28" s="121"/>
      <c r="C28" s="121"/>
      <c r="D28" s="121"/>
      <c r="E28" s="121"/>
      <c r="F28" s="121"/>
      <c r="G28" s="121"/>
      <c r="H28" s="121"/>
      <c r="I28" s="122"/>
      <c r="J28" s="32"/>
      <c r="K28" s="32"/>
      <c r="N28" s="32"/>
      <c r="O28" s="109"/>
      <c r="P28" s="109"/>
      <c r="Q28" s="109"/>
      <c r="R28" s="109"/>
      <c r="S28" s="109"/>
      <c r="T28" s="109"/>
      <c r="U28" s="109"/>
      <c r="V28" s="109"/>
      <c r="W28" s="109"/>
      <c r="X28" s="109"/>
    </row>
    <row r="29" spans="1:24" x14ac:dyDescent="0.25">
      <c r="A29" s="120"/>
      <c r="B29" s="121"/>
      <c r="C29" s="121"/>
      <c r="D29" s="121"/>
      <c r="E29" s="121"/>
      <c r="F29" s="121"/>
      <c r="G29" s="121"/>
      <c r="H29" s="121"/>
      <c r="I29" s="122"/>
      <c r="J29" s="32"/>
      <c r="K29" s="32"/>
      <c r="N29" s="32"/>
      <c r="O29" s="109"/>
      <c r="P29" s="109"/>
      <c r="Q29" s="109"/>
      <c r="R29" s="109"/>
      <c r="S29" s="109"/>
      <c r="T29" s="109"/>
      <c r="U29" s="109"/>
      <c r="V29" s="109"/>
      <c r="W29" s="109"/>
      <c r="X29" s="109"/>
    </row>
    <row r="30" spans="1:24" x14ac:dyDescent="0.25">
      <c r="A30" s="120"/>
      <c r="B30" s="121"/>
      <c r="C30" s="121"/>
      <c r="D30" s="121"/>
      <c r="E30" s="121"/>
      <c r="F30" s="121"/>
      <c r="G30" s="121"/>
      <c r="H30" s="121"/>
      <c r="I30" s="122"/>
      <c r="J30" s="32"/>
      <c r="K30" s="32"/>
      <c r="N30" s="32"/>
      <c r="O30" s="109"/>
      <c r="P30" s="109"/>
      <c r="Q30" s="109"/>
      <c r="R30" s="109"/>
      <c r="S30" s="109"/>
      <c r="T30" s="109"/>
      <c r="U30" s="109"/>
      <c r="V30" s="109"/>
      <c r="W30" s="109"/>
      <c r="X30" s="109"/>
    </row>
    <row r="31" spans="1:24" x14ac:dyDescent="0.25">
      <c r="A31" s="120"/>
      <c r="B31" s="121"/>
      <c r="C31" s="121"/>
      <c r="D31" s="121"/>
      <c r="E31" s="121"/>
      <c r="F31" s="121"/>
      <c r="G31" s="121"/>
      <c r="H31" s="121"/>
      <c r="I31" s="122"/>
      <c r="J31" s="32"/>
      <c r="K31" s="32"/>
      <c r="N31" s="32"/>
      <c r="O31" s="109"/>
      <c r="P31" s="109"/>
      <c r="Q31" s="109"/>
      <c r="R31" s="109"/>
      <c r="S31" s="109"/>
      <c r="T31" s="109"/>
      <c r="U31" s="109"/>
      <c r="V31" s="109"/>
      <c r="W31" s="109"/>
      <c r="X31" s="109"/>
    </row>
    <row r="32" spans="1:24" x14ac:dyDescent="0.25">
      <c r="A32" s="120"/>
      <c r="B32" s="121"/>
      <c r="C32" s="121"/>
      <c r="D32" s="121"/>
      <c r="E32" s="121"/>
      <c r="F32" s="121"/>
      <c r="G32" s="121"/>
      <c r="H32" s="121"/>
      <c r="I32" s="122"/>
      <c r="J32" s="32"/>
      <c r="K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</row>
    <row r="33" spans="1:24" x14ac:dyDescent="0.25">
      <c r="A33" s="120"/>
      <c r="B33" s="121"/>
      <c r="C33" s="121"/>
      <c r="D33" s="121"/>
      <c r="E33" s="121"/>
      <c r="F33" s="121"/>
      <c r="G33" s="121"/>
      <c r="H33" s="121"/>
      <c r="I33" s="122"/>
      <c r="J33" s="32"/>
      <c r="K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</row>
    <row r="34" spans="1:24" x14ac:dyDescent="0.25">
      <c r="A34" s="120"/>
      <c r="B34" s="121"/>
      <c r="C34" s="121"/>
      <c r="D34" s="121"/>
      <c r="E34" s="121"/>
      <c r="F34" s="121"/>
      <c r="G34" s="121"/>
      <c r="H34" s="121"/>
      <c r="I34" s="12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</row>
    <row r="35" spans="1:24" x14ac:dyDescent="0.25">
      <c r="A35" s="120"/>
      <c r="B35" s="121"/>
      <c r="C35" s="121"/>
      <c r="D35" s="121"/>
      <c r="E35" s="121"/>
      <c r="F35" s="121"/>
      <c r="G35" s="121"/>
      <c r="H35" s="121"/>
      <c r="I35" s="122"/>
      <c r="N35" s="32"/>
      <c r="O35" s="109"/>
      <c r="P35" s="109"/>
      <c r="Q35" s="109"/>
      <c r="R35" s="109"/>
      <c r="S35" s="109"/>
      <c r="T35" s="109"/>
      <c r="U35" s="109"/>
      <c r="V35" s="109"/>
      <c r="W35" s="109"/>
      <c r="X35" s="109"/>
    </row>
    <row r="36" spans="1:24" x14ac:dyDescent="0.25">
      <c r="A36" s="120"/>
      <c r="B36" s="121"/>
      <c r="C36" s="121"/>
      <c r="D36" s="121"/>
      <c r="E36" s="121"/>
      <c r="F36" s="121"/>
      <c r="G36" s="121"/>
      <c r="H36" s="121"/>
      <c r="I36" s="122"/>
      <c r="N36" s="32"/>
      <c r="O36" s="109"/>
      <c r="P36" s="109"/>
      <c r="Q36" s="109"/>
      <c r="R36" s="109"/>
      <c r="S36" s="109"/>
      <c r="T36" s="109"/>
      <c r="U36" s="109"/>
      <c r="V36" s="109"/>
      <c r="W36" s="109"/>
      <c r="X36" s="109"/>
    </row>
    <row r="37" spans="1:24" x14ac:dyDescent="0.25">
      <c r="A37" s="120"/>
      <c r="B37" s="121"/>
      <c r="C37" s="121"/>
      <c r="D37" s="121"/>
      <c r="E37" s="121"/>
      <c r="F37" s="121"/>
      <c r="G37" s="121"/>
      <c r="H37" s="121"/>
      <c r="I37" s="122"/>
      <c r="N37" s="32"/>
      <c r="O37" s="109"/>
      <c r="P37" s="109"/>
      <c r="Q37" s="109"/>
      <c r="R37" s="109"/>
      <c r="S37" s="109"/>
      <c r="T37" s="109"/>
      <c r="U37" s="109"/>
      <c r="V37" s="109"/>
      <c r="W37" s="109"/>
      <c r="X37" s="109"/>
    </row>
    <row r="38" spans="1:24" x14ac:dyDescent="0.25">
      <c r="A38" s="120"/>
      <c r="B38" s="121"/>
      <c r="C38" s="121"/>
      <c r="D38" s="121"/>
      <c r="E38" s="121"/>
      <c r="F38" s="121"/>
      <c r="G38" s="121"/>
      <c r="H38" s="121"/>
      <c r="I38" s="122"/>
      <c r="N38" s="32"/>
      <c r="O38" s="109"/>
      <c r="P38" s="109"/>
      <c r="Q38" s="109"/>
      <c r="R38" s="109"/>
      <c r="S38" s="109"/>
      <c r="T38" s="109"/>
      <c r="U38" s="109"/>
      <c r="V38" s="109"/>
      <c r="W38" s="109"/>
      <c r="X38" s="109"/>
    </row>
    <row r="39" spans="1:24" x14ac:dyDescent="0.25">
      <c r="A39" s="120"/>
      <c r="B39" s="121"/>
      <c r="C39" s="121"/>
      <c r="D39" s="121"/>
      <c r="E39" s="121"/>
      <c r="F39" s="121"/>
      <c r="G39" s="121"/>
      <c r="H39" s="121"/>
      <c r="I39" s="122"/>
      <c r="N39" s="32"/>
      <c r="O39" s="109"/>
      <c r="P39" s="109"/>
      <c r="Q39" s="109"/>
      <c r="R39" s="109"/>
      <c r="S39" s="109"/>
      <c r="T39" s="109"/>
      <c r="U39" s="109"/>
      <c r="V39" s="109"/>
      <c r="W39" s="109"/>
      <c r="X39" s="109"/>
    </row>
    <row r="40" spans="1:24" x14ac:dyDescent="0.25">
      <c r="A40" s="120"/>
      <c r="B40" s="121"/>
      <c r="C40" s="121"/>
      <c r="D40" s="121"/>
      <c r="E40" s="121"/>
      <c r="F40" s="121"/>
      <c r="G40" s="121"/>
      <c r="H40" s="121"/>
      <c r="I40" s="122"/>
      <c r="N40" s="32"/>
      <c r="O40" s="109"/>
      <c r="P40" s="109"/>
      <c r="Q40" s="109"/>
      <c r="R40" s="109"/>
      <c r="S40" s="109"/>
      <c r="T40" s="109"/>
      <c r="U40" s="109"/>
      <c r="V40" s="109"/>
      <c r="W40" s="109"/>
      <c r="X40" s="109"/>
    </row>
    <row r="41" spans="1:24" x14ac:dyDescent="0.25">
      <c r="A41" s="120"/>
      <c r="B41" s="121"/>
      <c r="C41" s="121"/>
      <c r="D41" s="121"/>
      <c r="E41" s="121"/>
      <c r="F41" s="121"/>
      <c r="G41" s="121"/>
      <c r="H41" s="121"/>
      <c r="I41" s="122"/>
    </row>
    <row r="42" spans="1:24" x14ac:dyDescent="0.25">
      <c r="A42" s="120"/>
      <c r="B42" s="121"/>
      <c r="C42" s="121"/>
      <c r="D42" s="121"/>
      <c r="E42" s="121"/>
      <c r="F42" s="121"/>
      <c r="G42" s="121"/>
      <c r="H42" s="121"/>
      <c r="I42" s="122"/>
    </row>
    <row r="43" spans="1:24" x14ac:dyDescent="0.25">
      <c r="A43" s="120"/>
      <c r="B43" s="121"/>
      <c r="C43" s="121"/>
      <c r="D43" s="121"/>
      <c r="E43" s="121"/>
      <c r="F43" s="121"/>
      <c r="G43" s="121"/>
      <c r="H43" s="121"/>
      <c r="I43" s="122"/>
    </row>
    <row r="44" spans="1:24" x14ac:dyDescent="0.25">
      <c r="A44" s="120"/>
      <c r="B44" s="121"/>
      <c r="C44" s="121"/>
      <c r="D44" s="121"/>
      <c r="E44" s="121"/>
      <c r="F44" s="121"/>
      <c r="G44" s="121"/>
      <c r="H44" s="121"/>
      <c r="I44" s="122"/>
    </row>
    <row r="45" spans="1:24" x14ac:dyDescent="0.25">
      <c r="A45" s="120"/>
      <c r="B45" s="121"/>
      <c r="C45" s="121"/>
      <c r="D45" s="121"/>
      <c r="E45" s="121"/>
      <c r="F45" s="121"/>
      <c r="G45" s="121"/>
      <c r="H45" s="121"/>
      <c r="I45" s="122"/>
    </row>
    <row r="46" spans="1:24" ht="12.75" customHeight="1" thickBot="1" x14ac:dyDescent="0.3">
      <c r="A46" s="123"/>
      <c r="B46" s="124"/>
      <c r="C46" s="124"/>
      <c r="D46" s="124"/>
      <c r="E46" s="124"/>
      <c r="F46" s="124"/>
      <c r="G46" s="124"/>
      <c r="H46" s="124"/>
      <c r="I46" s="125"/>
    </row>
    <row r="47" spans="1:24" x14ac:dyDescent="0.25">
      <c r="A47" s="45"/>
      <c r="B47" s="45"/>
      <c r="C47" s="45"/>
      <c r="D47" s="45"/>
      <c r="E47" s="45"/>
      <c r="F47" s="45"/>
      <c r="G47" s="45"/>
      <c r="H47" s="45"/>
      <c r="I47" s="45"/>
    </row>
    <row r="55" spans="18:18" x14ac:dyDescent="0.25">
      <c r="R55" s="1"/>
    </row>
    <row r="56" spans="18:18" x14ac:dyDescent="0.25">
      <c r="R56" s="1"/>
    </row>
    <row r="57" spans="18:18" x14ac:dyDescent="0.25">
      <c r="R57" s="1"/>
    </row>
    <row r="58" spans="18:18" x14ac:dyDescent="0.25">
      <c r="R58" s="1"/>
    </row>
  </sheetData>
  <protectedRanges>
    <protectedRange sqref="B12:B14 B26:B28 B33:B35" name="Range1"/>
  </protectedRanges>
  <mergeCells count="8">
    <mergeCell ref="B19:I19"/>
    <mergeCell ref="A20:I20"/>
    <mergeCell ref="A21:I46"/>
    <mergeCell ref="A1:I2"/>
    <mergeCell ref="A10:I10"/>
    <mergeCell ref="A9:B9"/>
    <mergeCell ref="A7:H7"/>
    <mergeCell ref="A8:H8"/>
  </mergeCells>
  <dataValidations count="2">
    <dataValidation type="list" allowBlank="1" showInputMessage="1" showErrorMessage="1" sqref="B13" xr:uid="{C45AD491-2861-4E92-96E4-701516C7FA8C}">
      <formula1>$M$12:$M$16</formula1>
    </dataValidation>
    <dataValidation type="list" allowBlank="1" showInputMessage="1" showErrorMessage="1" sqref="B12" xr:uid="{0B421974-BDEB-43E7-A835-F1FFC99A3928}">
      <formula1>$M$7:$M$10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31ABD-F788-453D-BDB7-E3B1E284CA36}">
  <dimension ref="A1:W56"/>
  <sheetViews>
    <sheetView tabSelected="1" topLeftCell="A12" zoomScaleNormal="100" workbookViewId="0">
      <selection activeCell="Z27" sqref="Z27"/>
    </sheetView>
  </sheetViews>
  <sheetFormatPr defaultRowHeight="15" x14ac:dyDescent="0.25"/>
  <cols>
    <col min="2" max="2" width="11.28515625" customWidth="1"/>
    <col min="8" max="8" width="8.5703125" customWidth="1"/>
    <col min="9" max="9" width="9.28515625" customWidth="1"/>
    <col min="10" max="20" width="9.140625" hidden="1" customWidth="1"/>
    <col min="21" max="23" width="9.140625" customWidth="1"/>
    <col min="26" max="29" width="25.7109375" customWidth="1"/>
  </cols>
  <sheetData>
    <row r="1" spans="1:11" ht="15" customHeight="1" x14ac:dyDescent="0.25">
      <c r="A1" s="67" t="s">
        <v>44</v>
      </c>
      <c r="B1" s="68"/>
      <c r="C1" s="68"/>
      <c r="D1" s="68"/>
      <c r="E1" s="68"/>
      <c r="F1" s="68"/>
      <c r="G1" s="68"/>
      <c r="H1" s="68"/>
      <c r="I1" s="69"/>
    </row>
    <row r="2" spans="1:11" ht="15.75" customHeight="1" x14ac:dyDescent="0.25">
      <c r="A2" s="70"/>
      <c r="B2" s="71"/>
      <c r="C2" s="71"/>
      <c r="D2" s="71"/>
      <c r="E2" s="71"/>
      <c r="F2" s="71"/>
      <c r="G2" s="71"/>
      <c r="H2" s="71"/>
      <c r="I2" s="72"/>
    </row>
    <row r="3" spans="1:11" ht="15.75" customHeight="1" x14ac:dyDescent="0.25">
      <c r="A3" s="30"/>
      <c r="B3" s="39"/>
      <c r="C3" s="39"/>
      <c r="D3" s="39"/>
      <c r="E3" s="39"/>
      <c r="F3" s="39"/>
      <c r="G3" s="39"/>
      <c r="H3" s="39"/>
      <c r="I3" s="31"/>
    </row>
    <row r="4" spans="1:11" x14ac:dyDescent="0.25">
      <c r="A4" s="64" t="s">
        <v>21</v>
      </c>
      <c r="B4" s="65"/>
      <c r="C4" s="65"/>
      <c r="D4" s="65"/>
      <c r="E4" s="65"/>
      <c r="F4" s="65"/>
      <c r="G4" s="65"/>
      <c r="H4" s="65"/>
      <c r="I4" s="66"/>
    </row>
    <row r="5" spans="1:11" x14ac:dyDescent="0.25">
      <c r="A5" s="54" t="s">
        <v>53</v>
      </c>
      <c r="B5" s="55"/>
      <c r="C5" s="55"/>
      <c r="D5" s="55"/>
      <c r="E5" s="55"/>
      <c r="F5" s="55"/>
      <c r="G5" s="55"/>
      <c r="H5" s="55"/>
      <c r="I5" s="56"/>
    </row>
    <row r="6" spans="1:11" x14ac:dyDescent="0.25">
      <c r="A6" s="25"/>
      <c r="B6" s="26"/>
      <c r="C6" s="26"/>
      <c r="D6" s="26"/>
      <c r="E6" s="26"/>
      <c r="F6" s="26"/>
      <c r="G6" s="26"/>
      <c r="H6" s="26"/>
      <c r="I6" s="27"/>
    </row>
    <row r="7" spans="1:11" x14ac:dyDescent="0.25">
      <c r="A7" s="78" t="s">
        <v>22</v>
      </c>
      <c r="B7" s="79"/>
      <c r="C7" s="80" t="s">
        <v>23</v>
      </c>
      <c r="D7" s="80"/>
      <c r="E7" s="80" t="s">
        <v>24</v>
      </c>
      <c r="F7" s="80"/>
      <c r="G7" s="80" t="s">
        <v>34</v>
      </c>
      <c r="H7" s="80"/>
      <c r="I7" s="81" t="s">
        <v>25</v>
      </c>
      <c r="J7" s="100" t="s">
        <v>32</v>
      </c>
      <c r="K7" s="102" t="s">
        <v>33</v>
      </c>
    </row>
    <row r="8" spans="1:11" ht="18.75" customHeight="1" x14ac:dyDescent="0.25">
      <c r="A8" s="78"/>
      <c r="B8" s="79"/>
      <c r="C8" s="80"/>
      <c r="D8" s="80"/>
      <c r="E8" s="80"/>
      <c r="F8" s="80"/>
      <c r="G8" s="80"/>
      <c r="H8" s="80"/>
      <c r="I8" s="81"/>
      <c r="J8" s="100"/>
      <c r="K8" s="102"/>
    </row>
    <row r="9" spans="1:11" x14ac:dyDescent="0.25">
      <c r="A9" s="82" t="s">
        <v>26</v>
      </c>
      <c r="B9" s="83"/>
      <c r="C9" s="84">
        <v>50</v>
      </c>
      <c r="D9" s="84"/>
      <c r="E9" s="84">
        <v>200</v>
      </c>
      <c r="F9" s="84"/>
      <c r="G9" s="85">
        <f>E9-C9</f>
        <v>150</v>
      </c>
      <c r="H9" s="85"/>
      <c r="I9" s="96">
        <v>0.9</v>
      </c>
      <c r="J9" s="101">
        <f>(I9*C9*Location!$B$17)/(3600)</f>
        <v>0.3125</v>
      </c>
      <c r="K9" s="103">
        <f>(I9*E9*Location!$B$17)/(3600)</f>
        <v>1.25</v>
      </c>
    </row>
    <row r="10" spans="1:11" x14ac:dyDescent="0.25">
      <c r="A10" s="82"/>
      <c r="B10" s="83"/>
      <c r="C10" s="84"/>
      <c r="D10" s="84"/>
      <c r="E10" s="84"/>
      <c r="F10" s="84"/>
      <c r="G10" s="85"/>
      <c r="H10" s="85"/>
      <c r="I10" s="96"/>
      <c r="J10" s="101"/>
      <c r="K10" s="103"/>
    </row>
    <row r="11" spans="1:11" x14ac:dyDescent="0.25">
      <c r="A11" s="82" t="s">
        <v>46</v>
      </c>
      <c r="B11" s="83"/>
      <c r="C11" s="84">
        <v>50</v>
      </c>
      <c r="D11" s="84"/>
      <c r="E11" s="84">
        <v>100</v>
      </c>
      <c r="F11" s="84"/>
      <c r="G11" s="85">
        <f t="shared" ref="G11" si="0">E11-C11</f>
        <v>50</v>
      </c>
      <c r="H11" s="85"/>
      <c r="I11" s="96">
        <v>0.85</v>
      </c>
      <c r="J11" s="101">
        <f>(I11*C11*Location!$B$17)/(3600)</f>
        <v>0.2951388888888889</v>
      </c>
      <c r="K11" s="103">
        <f>(I11*E11*Location!$B$17)/(3600)</f>
        <v>0.59027777777777779</v>
      </c>
    </row>
    <row r="12" spans="1:11" x14ac:dyDescent="0.25">
      <c r="A12" s="82"/>
      <c r="B12" s="83"/>
      <c r="C12" s="84"/>
      <c r="D12" s="84"/>
      <c r="E12" s="84"/>
      <c r="F12" s="84"/>
      <c r="G12" s="85"/>
      <c r="H12" s="85"/>
      <c r="I12" s="96"/>
      <c r="J12" s="101"/>
      <c r="K12" s="103"/>
    </row>
    <row r="13" spans="1:11" x14ac:dyDescent="0.25">
      <c r="A13" s="82" t="s">
        <v>27</v>
      </c>
      <c r="B13" s="83"/>
      <c r="C13" s="84">
        <v>0</v>
      </c>
      <c r="D13" s="84"/>
      <c r="E13" s="84">
        <v>100</v>
      </c>
      <c r="F13" s="84"/>
      <c r="G13" s="85">
        <f t="shared" ref="G13" si="1">E13-C13</f>
        <v>100</v>
      </c>
      <c r="H13" s="85"/>
      <c r="I13" s="96">
        <v>0.8</v>
      </c>
      <c r="J13" s="101">
        <f>(I13*C13*Location!$B$17)/(3600)</f>
        <v>0</v>
      </c>
      <c r="K13" s="103">
        <f>(I13*E13*Location!$B$17)/(3600)</f>
        <v>0.55555555555555558</v>
      </c>
    </row>
    <row r="14" spans="1:11" x14ac:dyDescent="0.25">
      <c r="A14" s="82"/>
      <c r="B14" s="83"/>
      <c r="C14" s="84"/>
      <c r="D14" s="84"/>
      <c r="E14" s="84"/>
      <c r="F14" s="84"/>
      <c r="G14" s="85"/>
      <c r="H14" s="85"/>
      <c r="I14" s="96"/>
      <c r="J14" s="101"/>
      <c r="K14" s="103"/>
    </row>
    <row r="15" spans="1:11" x14ac:dyDescent="0.25">
      <c r="A15" s="82" t="s">
        <v>28</v>
      </c>
      <c r="B15" s="83"/>
      <c r="C15" s="84">
        <v>0</v>
      </c>
      <c r="D15" s="84"/>
      <c r="E15" s="84">
        <v>0</v>
      </c>
      <c r="F15" s="84"/>
      <c r="G15" s="85">
        <f t="shared" ref="G15" si="2">E15-C15</f>
        <v>0</v>
      </c>
      <c r="H15" s="85"/>
      <c r="I15" s="96">
        <v>0.5</v>
      </c>
      <c r="J15" s="101">
        <f>(I15*C15*Location!$B$17)/(3600)</f>
        <v>0</v>
      </c>
      <c r="K15" s="103">
        <f>(I15*E15*Location!$B$17)/(3600)</f>
        <v>0</v>
      </c>
    </row>
    <row r="16" spans="1:11" x14ac:dyDescent="0.25">
      <c r="A16" s="82"/>
      <c r="B16" s="83"/>
      <c r="C16" s="84"/>
      <c r="D16" s="84"/>
      <c r="E16" s="84"/>
      <c r="F16" s="84"/>
      <c r="G16" s="85"/>
      <c r="H16" s="85"/>
      <c r="I16" s="96"/>
      <c r="J16" s="101"/>
      <c r="K16" s="103"/>
    </row>
    <row r="17" spans="1:18" x14ac:dyDescent="0.25">
      <c r="A17" s="82" t="s">
        <v>29</v>
      </c>
      <c r="B17" s="83"/>
      <c r="C17" s="84">
        <v>500</v>
      </c>
      <c r="D17" s="84"/>
      <c r="E17" s="84">
        <v>200</v>
      </c>
      <c r="F17" s="84"/>
      <c r="G17" s="85">
        <f t="shared" ref="G17" si="3">E17-C17</f>
        <v>-300</v>
      </c>
      <c r="H17" s="85"/>
      <c r="I17" s="96">
        <f>Location!M17</f>
        <v>0.2</v>
      </c>
      <c r="J17" s="101">
        <f>(I17*C17*Location!$B$17)/(3600)</f>
        <v>0.69444444444444442</v>
      </c>
      <c r="K17" s="103">
        <f>(I17*E17*Location!$B$17)/(3600)</f>
        <v>0.27777777777777779</v>
      </c>
    </row>
    <row r="18" spans="1:18" x14ac:dyDescent="0.25">
      <c r="A18" s="82"/>
      <c r="B18" s="83"/>
      <c r="C18" s="84"/>
      <c r="D18" s="84"/>
      <c r="E18" s="84"/>
      <c r="F18" s="84"/>
      <c r="G18" s="85"/>
      <c r="H18" s="85"/>
      <c r="I18" s="96"/>
      <c r="J18" s="101"/>
      <c r="K18" s="103"/>
    </row>
    <row r="19" spans="1:18" x14ac:dyDescent="0.25">
      <c r="A19" s="82" t="s">
        <v>30</v>
      </c>
      <c r="B19" s="83"/>
      <c r="C19" s="85">
        <f>SUM(C9:D18)</f>
        <v>600</v>
      </c>
      <c r="D19" s="85"/>
      <c r="E19" s="85">
        <f>SUM(E9:F18)</f>
        <v>600</v>
      </c>
      <c r="F19" s="85"/>
      <c r="G19" s="85">
        <f t="shared" ref="G19" si="4">E19-C19</f>
        <v>0</v>
      </c>
      <c r="H19" s="85"/>
      <c r="I19" s="96"/>
      <c r="J19" s="101">
        <f>SUM(J9:J18)</f>
        <v>1.3020833333333333</v>
      </c>
      <c r="K19" s="103">
        <f>SUM(K9:K18)</f>
        <v>2.6736111111111107</v>
      </c>
    </row>
    <row r="20" spans="1:18" x14ac:dyDescent="0.25">
      <c r="A20" s="82"/>
      <c r="B20" s="83"/>
      <c r="C20" s="85"/>
      <c r="D20" s="85"/>
      <c r="E20" s="85"/>
      <c r="F20" s="85"/>
      <c r="G20" s="85"/>
      <c r="H20" s="85"/>
      <c r="I20" s="96"/>
      <c r="J20" s="101"/>
      <c r="K20" s="103"/>
    </row>
    <row r="21" spans="1:18" x14ac:dyDescent="0.25">
      <c r="A21" s="104"/>
      <c r="B21" s="105"/>
      <c r="C21" s="105"/>
      <c r="D21" s="105"/>
      <c r="E21" s="105"/>
      <c r="F21" s="105"/>
      <c r="G21" s="105"/>
      <c r="H21" s="105"/>
      <c r="I21" s="106"/>
    </row>
    <row r="22" spans="1:18" ht="14.45" customHeight="1" x14ac:dyDescent="0.25">
      <c r="A22" s="64" t="s">
        <v>31</v>
      </c>
      <c r="B22" s="65"/>
      <c r="C22" s="65"/>
      <c r="D22" s="65"/>
      <c r="E22" s="65"/>
      <c r="F22" s="65"/>
      <c r="G22" s="65"/>
      <c r="H22" s="65"/>
      <c r="I22" s="66"/>
    </row>
    <row r="23" spans="1:18" ht="14.45" customHeight="1" x14ac:dyDescent="0.25">
      <c r="A23" s="54" t="s">
        <v>57</v>
      </c>
      <c r="B23" s="55"/>
      <c r="C23" s="55"/>
      <c r="D23" s="55"/>
      <c r="E23" s="55"/>
      <c r="F23" s="55"/>
      <c r="G23" s="55"/>
      <c r="H23" s="55"/>
      <c r="I23" s="56"/>
    </row>
    <row r="24" spans="1:18" ht="14.45" customHeight="1" x14ac:dyDescent="0.25">
      <c r="A24" s="40"/>
      <c r="B24" s="28"/>
      <c r="C24" s="28"/>
      <c r="D24" s="28"/>
      <c r="E24" s="28"/>
      <c r="F24" s="28"/>
      <c r="G24" s="28"/>
      <c r="H24" s="28"/>
      <c r="I24" s="29"/>
    </row>
    <row r="25" spans="1:18" ht="15" customHeight="1" x14ac:dyDescent="0.25">
      <c r="A25" s="62" t="s">
        <v>51</v>
      </c>
      <c r="B25" s="63"/>
      <c r="C25" s="63"/>
      <c r="D25" s="63"/>
      <c r="E25" s="63"/>
      <c r="F25" s="63"/>
      <c r="G25" s="23" t="str">
        <f>IF(C19=E19,"Yes","No")</f>
        <v>Yes</v>
      </c>
      <c r="H25" s="41"/>
      <c r="I25" s="6"/>
    </row>
    <row r="26" spans="1:18" ht="15" customHeight="1" x14ac:dyDescent="0.25">
      <c r="A26" s="73" t="s">
        <v>50</v>
      </c>
      <c r="B26" s="74"/>
      <c r="C26" s="74"/>
      <c r="D26" s="74"/>
      <c r="E26" s="74"/>
      <c r="F26" s="74"/>
      <c r="G26" s="23" t="str">
        <f>IF(AND(E9&gt;35,E9&lt;=250),"Yes","No")</f>
        <v>Yes</v>
      </c>
      <c r="H26" s="41"/>
      <c r="I26" s="6"/>
    </row>
    <row r="27" spans="1:18" x14ac:dyDescent="0.25">
      <c r="A27" s="75" t="s">
        <v>52</v>
      </c>
      <c r="B27" s="76"/>
      <c r="C27" s="76"/>
      <c r="D27" s="76"/>
      <c r="E27" s="76"/>
      <c r="F27" s="76"/>
      <c r="G27" s="24" t="str">
        <f>IF(((SUM(E9:F16))/E19)&gt;0.7,"No","Yes")</f>
        <v>Yes</v>
      </c>
      <c r="H27" s="41"/>
      <c r="I27" s="6"/>
    </row>
    <row r="28" spans="1:18" ht="15" customHeight="1" x14ac:dyDescent="0.25">
      <c r="A28" s="60" t="str">
        <f>IF(AND(G26="Yes",G27="Yes",G25="Yes"),"Suitable for Acceptable Solution No.1","Unsuitable for Acceptable Solution-Engineering design required")</f>
        <v>Suitable for Acceptable Solution No.1</v>
      </c>
      <c r="B28" s="61"/>
      <c r="C28" s="61"/>
      <c r="D28" s="61"/>
      <c r="E28" s="61"/>
      <c r="F28" s="61"/>
      <c r="G28" s="61"/>
      <c r="H28" s="42"/>
      <c r="I28" s="16"/>
      <c r="K28" s="9"/>
      <c r="L28" s="9"/>
      <c r="M28" s="9"/>
      <c r="N28" s="9"/>
      <c r="O28" s="9"/>
      <c r="P28" s="9"/>
      <c r="Q28" s="9"/>
      <c r="R28" s="9"/>
    </row>
    <row r="29" spans="1:18" x14ac:dyDescent="0.25">
      <c r="A29" s="5"/>
      <c r="B29" s="41"/>
      <c r="C29" s="41"/>
      <c r="D29" s="41"/>
      <c r="E29" s="41"/>
      <c r="F29" s="41"/>
      <c r="G29" s="41"/>
      <c r="H29" s="41"/>
      <c r="I29" s="6"/>
    </row>
    <row r="30" spans="1:18" x14ac:dyDescent="0.25">
      <c r="A30" s="64" t="s">
        <v>54</v>
      </c>
      <c r="B30" s="65"/>
      <c r="C30" s="65"/>
      <c r="D30" s="65"/>
      <c r="E30" s="65"/>
      <c r="F30" s="65"/>
      <c r="G30" s="65"/>
      <c r="H30" s="65"/>
      <c r="I30" s="66"/>
    </row>
    <row r="31" spans="1:18" ht="15" customHeight="1" x14ac:dyDescent="0.25">
      <c r="A31" s="57" t="s">
        <v>58</v>
      </c>
      <c r="B31" s="58"/>
      <c r="C31" s="58"/>
      <c r="D31" s="58"/>
      <c r="E31" s="58"/>
      <c r="F31" s="58"/>
      <c r="G31" s="58"/>
      <c r="H31" s="58"/>
      <c r="I31" s="59"/>
    </row>
    <row r="32" spans="1:18" ht="15" customHeight="1" x14ac:dyDescent="0.25">
      <c r="A32" s="5"/>
      <c r="B32" s="41"/>
      <c r="C32" s="41"/>
      <c r="D32" s="41"/>
      <c r="E32" s="41"/>
      <c r="F32" s="41"/>
      <c r="G32" s="41"/>
      <c r="H32" s="41"/>
      <c r="I32" s="6"/>
    </row>
    <row r="33" spans="1:23" x14ac:dyDescent="0.25">
      <c r="A33" s="75" t="s">
        <v>37</v>
      </c>
      <c r="B33" s="76"/>
      <c r="C33" s="76"/>
      <c r="D33" s="76"/>
      <c r="E33" s="76"/>
      <c r="F33" s="97">
        <f>((K9-J9)*3600*1)</f>
        <v>3375</v>
      </c>
      <c r="G33" s="97"/>
      <c r="H33" s="41"/>
      <c r="I33" s="6"/>
    </row>
    <row r="34" spans="1:23" ht="14.25" customHeight="1" x14ac:dyDescent="0.25">
      <c r="A34" s="75" t="s">
        <v>47</v>
      </c>
      <c r="B34" s="76"/>
      <c r="C34" s="76"/>
      <c r="D34" s="76"/>
      <c r="E34" s="76"/>
      <c r="F34" s="77">
        <f>IF(AND(F33&gt;5000),"Unsuitable",IF(F33&lt;=2000,L41,IF(F33&lt;=3000,L42,IF(F33&lt;=4000,L43,IF(F33&lt;=5000,L44)))))</f>
        <v>4000</v>
      </c>
      <c r="G34" s="77"/>
      <c r="H34" s="43"/>
      <c r="I34" s="15"/>
    </row>
    <row r="35" spans="1:23" x14ac:dyDescent="0.25">
      <c r="A35" s="75" t="s">
        <v>38</v>
      </c>
      <c r="B35" s="76"/>
      <c r="C35" s="76"/>
      <c r="D35" s="76"/>
      <c r="E35" s="76"/>
      <c r="F35" s="98">
        <f>IF(Location!B12="Timaru",VLOOKUP(F34,L41:S44,3,TRUE),IF(Location!B12="Geraldine",VLOOKUP(F34,L41:S44,5,TRUE),IF(Location!B12="Temuka",VLOOKUP(F34,L41:S44,7,TRUE),IF(Location!B12="Pleasant Point",VLOOKUP(F34,L41:S44,7,TRUE)))))</f>
        <v>22</v>
      </c>
      <c r="G35" s="98"/>
      <c r="H35" s="41"/>
      <c r="I35" s="6"/>
      <c r="M35" s="7"/>
      <c r="N35" s="8"/>
    </row>
    <row r="36" spans="1:23" ht="15" customHeight="1" x14ac:dyDescent="0.25">
      <c r="A36" s="75" t="s">
        <v>39</v>
      </c>
      <c r="B36" s="76"/>
      <c r="C36" s="76"/>
      <c r="D36" s="76"/>
      <c r="E36" s="76"/>
      <c r="F36" s="99">
        <f>IF(Location!B12="Timaru",VLOOKUP(F34,L41:S44,4,TRUE),IF(Location!B12="Geraldine",VLOOKUP(F34,L41:S44,6,TRUE),IF(Location!B12="Temuka",VLOOKUP(F34,L41:S44,8,TRUE),IF(Location!B12="Pleasant Point",VLOOKUP(F34,L41:S44,8,TRUE)))))</f>
        <v>0.46</v>
      </c>
      <c r="G36" s="99"/>
      <c r="H36" s="41"/>
      <c r="I36" s="6"/>
    </row>
    <row r="37" spans="1:23" ht="15" customHeight="1" x14ac:dyDescent="0.25">
      <c r="A37" s="86" t="s">
        <v>35</v>
      </c>
      <c r="B37" s="87"/>
      <c r="C37" s="87"/>
      <c r="D37" s="87"/>
      <c r="E37" s="88"/>
      <c r="F37" s="92" t="s">
        <v>40</v>
      </c>
      <c r="G37" s="93"/>
      <c r="H37" s="41"/>
      <c r="I37" s="6"/>
    </row>
    <row r="38" spans="1:23" x14ac:dyDescent="0.25">
      <c r="A38" s="89"/>
      <c r="B38" s="90"/>
      <c r="C38" s="90"/>
      <c r="D38" s="90"/>
      <c r="E38" s="91"/>
      <c r="F38" s="94"/>
      <c r="G38" s="95"/>
      <c r="H38" s="41"/>
      <c r="I38" s="6"/>
    </row>
    <row r="39" spans="1:23" ht="15" customHeight="1" thickBot="1" x14ac:dyDescent="0.3">
      <c r="A39" s="21"/>
      <c r="B39" s="42"/>
      <c r="C39" s="42"/>
      <c r="D39" s="42"/>
      <c r="E39" s="42"/>
      <c r="F39" s="42"/>
      <c r="G39" s="42"/>
      <c r="H39" s="42"/>
      <c r="I39" s="16"/>
      <c r="U39" s="8"/>
    </row>
    <row r="40" spans="1:23" x14ac:dyDescent="0.25">
      <c r="A40" s="33"/>
      <c r="B40" s="34"/>
      <c r="C40" s="34"/>
      <c r="D40" s="34"/>
      <c r="E40" s="34"/>
      <c r="F40" s="34"/>
      <c r="G40" s="34"/>
      <c r="H40" s="34"/>
      <c r="I40" s="35"/>
      <c r="N40" t="s">
        <v>9</v>
      </c>
      <c r="P40" t="s">
        <v>11</v>
      </c>
      <c r="R40" t="s">
        <v>36</v>
      </c>
    </row>
    <row r="41" spans="1:23" ht="15" customHeight="1" x14ac:dyDescent="0.25">
      <c r="A41" s="18"/>
      <c r="B41" s="44"/>
      <c r="C41" s="44"/>
      <c r="D41" s="44"/>
      <c r="E41" s="44"/>
      <c r="F41" s="44"/>
      <c r="G41" s="44"/>
      <c r="H41" s="44"/>
      <c r="I41" s="36"/>
      <c r="L41">
        <v>2000</v>
      </c>
      <c r="M41">
        <v>500</v>
      </c>
      <c r="N41">
        <v>15</v>
      </c>
      <c r="O41">
        <v>0.44</v>
      </c>
      <c r="P41">
        <v>15</v>
      </c>
      <c r="Q41">
        <v>0.44</v>
      </c>
      <c r="R41">
        <v>15</v>
      </c>
      <c r="S41">
        <v>0.44</v>
      </c>
    </row>
    <row r="42" spans="1:23" ht="15" customHeight="1" x14ac:dyDescent="0.25">
      <c r="A42" s="18"/>
      <c r="B42" s="44"/>
      <c r="C42" s="44"/>
      <c r="D42" s="44"/>
      <c r="E42" s="44"/>
      <c r="F42" s="44"/>
      <c r="G42" s="44"/>
      <c r="H42" s="44"/>
      <c r="I42" s="36"/>
      <c r="L42">
        <v>3000</v>
      </c>
      <c r="M42">
        <v>750</v>
      </c>
      <c r="N42">
        <v>19</v>
      </c>
      <c r="O42">
        <v>0.44</v>
      </c>
      <c r="P42">
        <v>17</v>
      </c>
      <c r="Q42">
        <v>0.44</v>
      </c>
      <c r="R42">
        <v>15</v>
      </c>
      <c r="S42">
        <v>0.44</v>
      </c>
    </row>
    <row r="43" spans="1:23" ht="15" customHeight="1" x14ac:dyDescent="0.25">
      <c r="A43" s="18"/>
      <c r="B43" s="44"/>
      <c r="C43" s="44"/>
      <c r="D43" s="44"/>
      <c r="E43" s="44"/>
      <c r="F43" s="44"/>
      <c r="G43" s="44"/>
      <c r="H43" s="44"/>
      <c r="I43" s="36"/>
      <c r="L43">
        <v>4000</v>
      </c>
      <c r="M43">
        <v>1000</v>
      </c>
      <c r="N43">
        <v>22</v>
      </c>
      <c r="O43">
        <v>0.46</v>
      </c>
      <c r="P43">
        <v>20</v>
      </c>
      <c r="Q43">
        <v>0.46</v>
      </c>
      <c r="R43">
        <v>19</v>
      </c>
      <c r="S43">
        <v>0.46</v>
      </c>
    </row>
    <row r="44" spans="1:23" ht="15" customHeight="1" x14ac:dyDescent="0.25">
      <c r="A44" s="18"/>
      <c r="B44" s="44"/>
      <c r="C44" s="44"/>
      <c r="D44" s="44"/>
      <c r="E44" s="44"/>
      <c r="F44" s="44"/>
      <c r="G44" s="44"/>
      <c r="H44" s="44"/>
      <c r="I44" s="36"/>
      <c r="L44">
        <v>5000</v>
      </c>
      <c r="M44">
        <v>1250</v>
      </c>
      <c r="N44">
        <v>24</v>
      </c>
      <c r="O44">
        <v>0.48</v>
      </c>
      <c r="P44">
        <v>22</v>
      </c>
      <c r="Q44">
        <v>0.5</v>
      </c>
      <c r="R44">
        <v>19</v>
      </c>
      <c r="S44">
        <v>0.48</v>
      </c>
    </row>
    <row r="45" spans="1:23" ht="15" customHeight="1" x14ac:dyDescent="0.25">
      <c r="A45" s="18"/>
      <c r="B45" s="44"/>
      <c r="C45" s="44"/>
      <c r="D45" s="44"/>
      <c r="E45" s="44"/>
      <c r="F45" s="44"/>
      <c r="G45" s="44"/>
      <c r="H45" s="44"/>
      <c r="I45" s="36"/>
    </row>
    <row r="46" spans="1:23" x14ac:dyDescent="0.25">
      <c r="A46" s="18"/>
      <c r="B46" s="44"/>
      <c r="C46" s="44"/>
      <c r="D46" s="44"/>
      <c r="E46" s="44"/>
      <c r="F46" s="44"/>
      <c r="G46" s="44"/>
      <c r="H46" s="44"/>
      <c r="I46" s="36"/>
      <c r="L46" t="s">
        <v>43</v>
      </c>
    </row>
    <row r="47" spans="1:23" ht="15" customHeight="1" thickBot="1" x14ac:dyDescent="0.3">
      <c r="A47" s="37"/>
      <c r="B47" s="19"/>
      <c r="C47" s="19"/>
      <c r="D47" s="19"/>
      <c r="E47" s="19"/>
      <c r="F47" s="19"/>
      <c r="G47" s="19"/>
      <c r="H47" s="19"/>
      <c r="I47" s="38"/>
      <c r="L47" t="s">
        <v>42</v>
      </c>
    </row>
    <row r="48" spans="1:23" x14ac:dyDescent="0.25">
      <c r="A48" s="45"/>
      <c r="B48" s="45"/>
      <c r="C48" s="45"/>
      <c r="D48" s="45"/>
      <c r="E48" s="45"/>
      <c r="F48" s="45"/>
      <c r="G48" s="45"/>
      <c r="H48" s="45"/>
      <c r="I48" s="45"/>
      <c r="J48" s="32"/>
      <c r="K48" s="32"/>
      <c r="L48" s="32" t="s">
        <v>40</v>
      </c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1:23" ht="15" customHeight="1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32"/>
      <c r="K49" s="32"/>
      <c r="L49" s="32" t="s">
        <v>41</v>
      </c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ht="15" customHeight="1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32"/>
      <c r="K50" s="32"/>
      <c r="L50" s="32" t="s">
        <v>19</v>
      </c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ht="15" customHeight="1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ht="15" customHeight="1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ht="15" customHeight="1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</row>
    <row r="54" spans="1:23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3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</row>
  </sheetData>
  <mergeCells count="71">
    <mergeCell ref="K19:K20"/>
    <mergeCell ref="A21:I21"/>
    <mergeCell ref="E17:F18"/>
    <mergeCell ref="G17:H18"/>
    <mergeCell ref="C19:D20"/>
    <mergeCell ref="E19:F20"/>
    <mergeCell ref="G19:H20"/>
    <mergeCell ref="K17:K18"/>
    <mergeCell ref="I17:I18"/>
    <mergeCell ref="J17:J18"/>
    <mergeCell ref="J19:J20"/>
    <mergeCell ref="I19:I20"/>
    <mergeCell ref="A17:B18"/>
    <mergeCell ref="A19:B20"/>
    <mergeCell ref="C17:D18"/>
    <mergeCell ref="K7:K8"/>
    <mergeCell ref="K9:K10"/>
    <mergeCell ref="K11:K12"/>
    <mergeCell ref="K13:K14"/>
    <mergeCell ref="K15:K16"/>
    <mergeCell ref="J7:J8"/>
    <mergeCell ref="J9:J10"/>
    <mergeCell ref="J11:J12"/>
    <mergeCell ref="J13:J14"/>
    <mergeCell ref="A15:B16"/>
    <mergeCell ref="J15:J16"/>
    <mergeCell ref="I9:I10"/>
    <mergeCell ref="I11:I12"/>
    <mergeCell ref="I13:I14"/>
    <mergeCell ref="C15:D16"/>
    <mergeCell ref="E15:F16"/>
    <mergeCell ref="G15:H16"/>
    <mergeCell ref="C11:D12"/>
    <mergeCell ref="E11:F12"/>
    <mergeCell ref="G11:H12"/>
    <mergeCell ref="C13:D14"/>
    <mergeCell ref="A37:E38"/>
    <mergeCell ref="F37:G38"/>
    <mergeCell ref="E13:F14"/>
    <mergeCell ref="G13:H14"/>
    <mergeCell ref="I15:I16"/>
    <mergeCell ref="A22:I22"/>
    <mergeCell ref="A13:B14"/>
    <mergeCell ref="F33:G33"/>
    <mergeCell ref="A33:E33"/>
    <mergeCell ref="A23:I23"/>
    <mergeCell ref="A36:E36"/>
    <mergeCell ref="A35:E35"/>
    <mergeCell ref="F35:G35"/>
    <mergeCell ref="F36:G36"/>
    <mergeCell ref="A1:I2"/>
    <mergeCell ref="A26:F26"/>
    <mergeCell ref="A27:F27"/>
    <mergeCell ref="A34:E34"/>
    <mergeCell ref="F34:G34"/>
    <mergeCell ref="A4:I4"/>
    <mergeCell ref="A7:B8"/>
    <mergeCell ref="C7:D8"/>
    <mergeCell ref="E7:F8"/>
    <mergeCell ref="G7:H8"/>
    <mergeCell ref="I7:I8"/>
    <mergeCell ref="A9:B10"/>
    <mergeCell ref="A11:B12"/>
    <mergeCell ref="C9:D10"/>
    <mergeCell ref="E9:F10"/>
    <mergeCell ref="G9:H10"/>
    <mergeCell ref="A5:I5"/>
    <mergeCell ref="A31:I31"/>
    <mergeCell ref="A28:G28"/>
    <mergeCell ref="A25:F25"/>
    <mergeCell ref="A30:I30"/>
  </mergeCell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04D958E-6139-47E8-8F6C-16B3623870D6}">
          <x14:formula1>
            <xm:f>Tanks!$A$2:$A$5</xm:f>
          </x14:formula1>
          <xm:sqref>F37:G38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862B3-3F7E-4C82-B210-3D75D46DF795}">
  <dimension ref="A1:B5"/>
  <sheetViews>
    <sheetView workbookViewId="0">
      <selection activeCell="I3" sqref="I3"/>
    </sheetView>
  </sheetViews>
  <sheetFormatPr defaultRowHeight="15" x14ac:dyDescent="0.25"/>
  <cols>
    <col min="1" max="1" width="30" customWidth="1"/>
    <col min="2" max="2" width="25.7109375" customWidth="1"/>
  </cols>
  <sheetData>
    <row r="1" spans="1:2" x14ac:dyDescent="0.25">
      <c r="A1" s="22" t="s">
        <v>48</v>
      </c>
      <c r="B1" s="22" t="s">
        <v>49</v>
      </c>
    </row>
    <row r="2" spans="1:2" ht="66" customHeight="1" x14ac:dyDescent="0.25">
      <c r="A2" s="17" t="s">
        <v>43</v>
      </c>
    </row>
    <row r="3" spans="1:2" ht="66" customHeight="1" x14ac:dyDescent="0.25">
      <c r="A3" s="17" t="s">
        <v>42</v>
      </c>
    </row>
    <row r="4" spans="1:2" ht="66" customHeight="1" x14ac:dyDescent="0.25">
      <c r="A4" s="17" t="s">
        <v>40</v>
      </c>
    </row>
    <row r="5" spans="1:2" ht="66" customHeight="1" x14ac:dyDescent="0.25">
      <c r="A5" s="17" t="s">
        <v>41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Location</vt:lpstr>
      <vt:lpstr>Areas</vt:lpstr>
      <vt:lpstr>Tanks</vt:lpstr>
      <vt:lpstr>Areas!Print_Area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Gonzalez Villota</dc:creator>
  <cp:lastModifiedBy>Nico Gonzalez Villota</cp:lastModifiedBy>
  <cp:lastPrinted>2024-07-09T22:01:17Z</cp:lastPrinted>
  <dcterms:created xsi:type="dcterms:W3CDTF">2024-02-07T22:24:26Z</dcterms:created>
  <dcterms:modified xsi:type="dcterms:W3CDTF">2024-07-09T22:02:31Z</dcterms:modified>
</cp:coreProperties>
</file>